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80" yWindow="-120" windowWidth="29040" windowHeight="15840" activeTab="1"/>
  </bookViews>
  <sheets>
    <sheet name="Pokyny pro vyplnění" sheetId="11" r:id="rId1"/>
    <sheet name="Stavba" sheetId="1" r:id="rId2"/>
    <sheet name="VzorPolozky" sheetId="10" state="hidden" r:id="rId3"/>
    <sheet name="01 R310.1.01 Pol" sheetId="12" r:id="rId4"/>
    <sheet name="01 R310.1.02 Pol" sheetId="13" r:id="rId5"/>
    <sheet name="01 R310.1.04 Pol" sheetId="14" r:id="rId6"/>
    <sheet name="VN01 R310.1.05 Pol" sheetId="15" r:id="rId7"/>
  </sheets>
  <externalReferences>
    <externalReference r:id="rId8"/>
  </externalReferences>
  <definedNames>
    <definedName name="CelkemDPHVypocet" localSheetId="1">Stavba!$H$47</definedName>
    <definedName name="CenaCelkem">Stavba!$G$29</definedName>
    <definedName name="CenaCelkemBezDPH">Stavba!$G$28</definedName>
    <definedName name="CenaCelkemVypocet" localSheetId="1">Stavba!$I$47</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R310.1.01 Pol'!$1:$7</definedName>
    <definedName name="_xlnm.Print_Titles" localSheetId="4">'01 R310.1.02 Pol'!$1:$7</definedName>
    <definedName name="_xlnm.Print_Titles" localSheetId="5">'01 R310.1.04 Pol'!$1:$7</definedName>
    <definedName name="_xlnm.Print_Titles" localSheetId="6">'VN01 R310.1.05 Pol'!$1:$7</definedName>
    <definedName name="oadresa">Stavba!$D$6</definedName>
    <definedName name="Objednatel" localSheetId="1">Stavba!$D$5</definedName>
    <definedName name="Objekt" localSheetId="1">Stavba!$B$38</definedName>
    <definedName name="_xlnm.Print_Area" localSheetId="3">'01 R310.1.01 Pol'!$A$1:$X$33</definedName>
    <definedName name="_xlnm.Print_Area" localSheetId="4">'01 R310.1.02 Pol'!$A$1:$X$62</definedName>
    <definedName name="_xlnm.Print_Area" localSheetId="5">'01 R310.1.04 Pol'!$A$1:$X$124</definedName>
    <definedName name="_xlnm.Print_Area" localSheetId="1">Stavba!$A$1:$J$138</definedName>
    <definedName name="_xlnm.Print_Area" localSheetId="6">'VN01 R310.1.05 Pol'!$A$1:$X$32</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Stavba!$F$47</definedName>
    <definedName name="ZakladDPHZakl">Stavba!$G$25</definedName>
    <definedName name="ZakladDPHZaklVypocet" localSheetId="1">Stavba!$G$47</definedName>
    <definedName name="ZaObjednatele">Stavba!$G$34</definedName>
    <definedName name="Zaokrouhleni">Stavba!$G$27</definedName>
    <definedName name="ZaZhotovitele">Stavba!$D$34</definedName>
    <definedName name="Zhotovitel">Stavba!$D$11:$G$11</definedName>
  </definedNames>
  <calcPr calcId="14562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37" i="1" l="1"/>
  <c r="I136" i="1"/>
  <c r="I135" i="1"/>
  <c r="I134" i="1"/>
  <c r="I133" i="1"/>
  <c r="I132" i="1"/>
  <c r="I131" i="1"/>
  <c r="I130" i="1"/>
  <c r="I129" i="1"/>
  <c r="I16" i="1" s="1"/>
  <c r="I128" i="1"/>
  <c r="I127" i="1"/>
  <c r="I126" i="1"/>
  <c r="G46" i="1"/>
  <c r="F46" i="1"/>
  <c r="G45" i="1"/>
  <c r="F45" i="1"/>
  <c r="G44" i="1"/>
  <c r="F44" i="1"/>
  <c r="G43" i="1"/>
  <c r="F43" i="1"/>
  <c r="H43" i="1" s="1"/>
  <c r="I43" i="1" s="1"/>
  <c r="G42" i="1"/>
  <c r="F42" i="1"/>
  <c r="H42" i="1" s="1"/>
  <c r="I42" i="1" s="1"/>
  <c r="G41" i="1"/>
  <c r="F41" i="1"/>
  <c r="H41" i="1" s="1"/>
  <c r="I41" i="1" s="1"/>
  <c r="G39" i="1"/>
  <c r="F39" i="1"/>
  <c r="F47" i="1" s="1"/>
  <c r="G31" i="15"/>
  <c r="BA29" i="15"/>
  <c r="BA27" i="15"/>
  <c r="BA24" i="15"/>
  <c r="BA18" i="15"/>
  <c r="BA16" i="15"/>
  <c r="BA14" i="15"/>
  <c r="BA12" i="15"/>
  <c r="G8" i="15"/>
  <c r="G9" i="15"/>
  <c r="M9" i="15" s="1"/>
  <c r="I9" i="15"/>
  <c r="I8" i="15" s="1"/>
  <c r="K9" i="15"/>
  <c r="K8" i="15" s="1"/>
  <c r="O9" i="15"/>
  <c r="O8" i="15" s="1"/>
  <c r="Q9" i="15"/>
  <c r="Q8" i="15" s="1"/>
  <c r="V9" i="15"/>
  <c r="G10" i="15"/>
  <c r="M10" i="15" s="1"/>
  <c r="I10" i="15"/>
  <c r="K10" i="15"/>
  <c r="O10" i="15"/>
  <c r="Q10" i="15"/>
  <c r="V10" i="15"/>
  <c r="G11" i="15"/>
  <c r="I11" i="15"/>
  <c r="K11" i="15"/>
  <c r="M11" i="15"/>
  <c r="O11" i="15"/>
  <c r="Q11" i="15"/>
  <c r="V11" i="15"/>
  <c r="G13" i="15"/>
  <c r="I13" i="15"/>
  <c r="K13" i="15"/>
  <c r="M13" i="15"/>
  <c r="O13" i="15"/>
  <c r="Q13" i="15"/>
  <c r="V13" i="15"/>
  <c r="G15" i="15"/>
  <c r="I15" i="15"/>
  <c r="K15" i="15"/>
  <c r="M15" i="15"/>
  <c r="O15" i="15"/>
  <c r="Q15" i="15"/>
  <c r="V15" i="15"/>
  <c r="G17" i="15"/>
  <c r="I17" i="15"/>
  <c r="K17" i="15"/>
  <c r="M17" i="15"/>
  <c r="O17" i="15"/>
  <c r="Q17" i="15"/>
  <c r="V17" i="15"/>
  <c r="V8" i="15" s="1"/>
  <c r="G19" i="15"/>
  <c r="I19" i="15"/>
  <c r="K19" i="15"/>
  <c r="M19" i="15"/>
  <c r="O19" i="15"/>
  <c r="Q19" i="15"/>
  <c r="V19" i="15"/>
  <c r="G21" i="15"/>
  <c r="M21" i="15" s="1"/>
  <c r="I21" i="15"/>
  <c r="K21" i="15"/>
  <c r="O21" i="15"/>
  <c r="Q21" i="15"/>
  <c r="V21" i="15"/>
  <c r="G23" i="15"/>
  <c r="M23" i="15" s="1"/>
  <c r="I23" i="15"/>
  <c r="K23" i="15"/>
  <c r="O23" i="15"/>
  <c r="Q23" i="15"/>
  <c r="V23" i="15"/>
  <c r="G25" i="15"/>
  <c r="I25" i="15"/>
  <c r="K25" i="15"/>
  <c r="Q25" i="15"/>
  <c r="G26" i="15"/>
  <c r="I26" i="15"/>
  <c r="K26" i="15"/>
  <c r="M26" i="15"/>
  <c r="M25" i="15" s="1"/>
  <c r="O26" i="15"/>
  <c r="O25" i="15" s="1"/>
  <c r="Q26" i="15"/>
  <c r="V26" i="15"/>
  <c r="V25" i="15" s="1"/>
  <c r="G28" i="15"/>
  <c r="I28" i="15"/>
  <c r="K28" i="15"/>
  <c r="M28" i="15"/>
  <c r="O28" i="15"/>
  <c r="Q28" i="15"/>
  <c r="V28" i="15"/>
  <c r="AE31" i="15"/>
  <c r="G123" i="14"/>
  <c r="BA67" i="14"/>
  <c r="BA56" i="14"/>
  <c r="BA49" i="14"/>
  <c r="BA31" i="14"/>
  <c r="BA26" i="14"/>
  <c r="BA21" i="14"/>
  <c r="BA16" i="14"/>
  <c r="G8" i="14"/>
  <c r="G9" i="14"/>
  <c r="I9" i="14"/>
  <c r="I8" i="14" s="1"/>
  <c r="K9" i="14"/>
  <c r="M9" i="14"/>
  <c r="M8" i="14" s="1"/>
  <c r="O9" i="14"/>
  <c r="O8" i="14" s="1"/>
  <c r="Q9" i="14"/>
  <c r="Q8" i="14" s="1"/>
  <c r="V9" i="14"/>
  <c r="V8" i="14" s="1"/>
  <c r="G10" i="14"/>
  <c r="I10" i="14"/>
  <c r="K10" i="14"/>
  <c r="K8" i="14" s="1"/>
  <c r="M10" i="14"/>
  <c r="O10" i="14"/>
  <c r="Q10" i="14"/>
  <c r="V10" i="14"/>
  <c r="G11" i="14"/>
  <c r="I11" i="14"/>
  <c r="K11" i="14"/>
  <c r="M11" i="14"/>
  <c r="O11" i="14"/>
  <c r="Q11" i="14"/>
  <c r="V11" i="14"/>
  <c r="G13" i="14"/>
  <c r="I13" i="14"/>
  <c r="K13" i="14"/>
  <c r="M13" i="14"/>
  <c r="O13" i="14"/>
  <c r="Q13" i="14"/>
  <c r="V13" i="14"/>
  <c r="G15" i="14"/>
  <c r="M15" i="14" s="1"/>
  <c r="I15" i="14"/>
  <c r="I14" i="14" s="1"/>
  <c r="K15" i="14"/>
  <c r="K14" i="14" s="1"/>
  <c r="O15" i="14"/>
  <c r="Q15" i="14"/>
  <c r="V15" i="14"/>
  <c r="V14" i="14" s="1"/>
  <c r="G20" i="14"/>
  <c r="M20" i="14" s="1"/>
  <c r="I20" i="14"/>
  <c r="K20" i="14"/>
  <c r="O20" i="14"/>
  <c r="Q20" i="14"/>
  <c r="V20" i="14"/>
  <c r="G25" i="14"/>
  <c r="G14" i="14" s="1"/>
  <c r="I25" i="14"/>
  <c r="K25" i="14"/>
  <c r="O25" i="14"/>
  <c r="Q25" i="14"/>
  <c r="V25" i="14"/>
  <c r="G30" i="14"/>
  <c r="M30" i="14" s="1"/>
  <c r="I30" i="14"/>
  <c r="K30" i="14"/>
  <c r="O30" i="14"/>
  <c r="O14" i="14" s="1"/>
  <c r="Q30" i="14"/>
  <c r="V30" i="14"/>
  <c r="G35" i="14"/>
  <c r="M35" i="14" s="1"/>
  <c r="I35" i="14"/>
  <c r="K35" i="14"/>
  <c r="O35" i="14"/>
  <c r="Q35" i="14"/>
  <c r="V35" i="14"/>
  <c r="G39" i="14"/>
  <c r="I39" i="14"/>
  <c r="K39" i="14"/>
  <c r="M39" i="14"/>
  <c r="O39" i="14"/>
  <c r="Q39" i="14"/>
  <c r="V39" i="14"/>
  <c r="G44" i="14"/>
  <c r="I44" i="14"/>
  <c r="K44" i="14"/>
  <c r="M44" i="14"/>
  <c r="O44" i="14"/>
  <c r="Q44" i="14"/>
  <c r="V44" i="14"/>
  <c r="G48" i="14"/>
  <c r="M48" i="14" s="1"/>
  <c r="I48" i="14"/>
  <c r="K48" i="14"/>
  <c r="O48" i="14"/>
  <c r="Q48" i="14"/>
  <c r="Q14" i="14" s="1"/>
  <c r="V48" i="14"/>
  <c r="G53" i="14"/>
  <c r="M53" i="14" s="1"/>
  <c r="I53" i="14"/>
  <c r="K53" i="14"/>
  <c r="K52" i="14" s="1"/>
  <c r="O53" i="14"/>
  <c r="O52" i="14" s="1"/>
  <c r="Q53" i="14"/>
  <c r="V53" i="14"/>
  <c r="G61" i="14"/>
  <c r="G52" i="14" s="1"/>
  <c r="I61" i="14"/>
  <c r="K61" i="14"/>
  <c r="O61" i="14"/>
  <c r="Q61" i="14"/>
  <c r="V61" i="14"/>
  <c r="G64" i="14"/>
  <c r="I64" i="14"/>
  <c r="I52" i="14" s="1"/>
  <c r="K64" i="14"/>
  <c r="M64" i="14"/>
  <c r="O64" i="14"/>
  <c r="Q64" i="14"/>
  <c r="V64" i="14"/>
  <c r="G66" i="14"/>
  <c r="I66" i="14"/>
  <c r="K66" i="14"/>
  <c r="M66" i="14"/>
  <c r="O66" i="14"/>
  <c r="Q66" i="14"/>
  <c r="Q52" i="14" s="1"/>
  <c r="V66" i="14"/>
  <c r="G70" i="14"/>
  <c r="I70" i="14"/>
  <c r="K70" i="14"/>
  <c r="M70" i="14"/>
  <c r="O70" i="14"/>
  <c r="Q70" i="14"/>
  <c r="V70" i="14"/>
  <c r="G73" i="14"/>
  <c r="I73" i="14"/>
  <c r="K73" i="14"/>
  <c r="M73" i="14"/>
  <c r="O73" i="14"/>
  <c r="Q73" i="14"/>
  <c r="V73" i="14"/>
  <c r="G76" i="14"/>
  <c r="M76" i="14" s="1"/>
  <c r="I76" i="14"/>
  <c r="K76" i="14"/>
  <c r="O76" i="14"/>
  <c r="Q76" i="14"/>
  <c r="V76" i="14"/>
  <c r="G79" i="14"/>
  <c r="M79" i="14" s="1"/>
  <c r="I79" i="14"/>
  <c r="K79" i="14"/>
  <c r="O79" i="14"/>
  <c r="Q79" i="14"/>
  <c r="V79" i="14"/>
  <c r="V52" i="14" s="1"/>
  <c r="G83" i="14"/>
  <c r="M83" i="14" s="1"/>
  <c r="I83" i="14"/>
  <c r="K83" i="14"/>
  <c r="O83" i="14"/>
  <c r="Q83" i="14"/>
  <c r="V83" i="14"/>
  <c r="G89" i="14"/>
  <c r="G90" i="14"/>
  <c r="I90" i="14"/>
  <c r="I89" i="14" s="1"/>
  <c r="K90" i="14"/>
  <c r="M90" i="14"/>
  <c r="O90" i="14"/>
  <c r="O89" i="14" s="1"/>
  <c r="Q90" i="14"/>
  <c r="V90" i="14"/>
  <c r="V89" i="14" s="1"/>
  <c r="G94" i="14"/>
  <c r="I94" i="14"/>
  <c r="K94" i="14"/>
  <c r="K89" i="14" s="1"/>
  <c r="M94" i="14"/>
  <c r="O94" i="14"/>
  <c r="Q94" i="14"/>
  <c r="Q89" i="14" s="1"/>
  <c r="V94" i="14"/>
  <c r="G98" i="14"/>
  <c r="I98" i="14"/>
  <c r="K98" i="14"/>
  <c r="M98" i="14"/>
  <c r="O98" i="14"/>
  <c r="Q98" i="14"/>
  <c r="V98" i="14"/>
  <c r="G101" i="14"/>
  <c r="I101" i="14"/>
  <c r="K101" i="14"/>
  <c r="M101" i="14"/>
  <c r="O101" i="14"/>
  <c r="Q101" i="14"/>
  <c r="V101" i="14"/>
  <c r="G106" i="14"/>
  <c r="M106" i="14" s="1"/>
  <c r="I106" i="14"/>
  <c r="K106" i="14"/>
  <c r="O106" i="14"/>
  <c r="Q106" i="14"/>
  <c r="V106" i="14"/>
  <c r="G110" i="14"/>
  <c r="M110" i="14" s="1"/>
  <c r="I110" i="14"/>
  <c r="K110" i="14"/>
  <c r="O110" i="14"/>
  <c r="Q110" i="14"/>
  <c r="V110" i="14"/>
  <c r="G113" i="14"/>
  <c r="M113" i="14" s="1"/>
  <c r="I113" i="14"/>
  <c r="K113" i="14"/>
  <c r="O113" i="14"/>
  <c r="Q113" i="14"/>
  <c r="V113" i="14"/>
  <c r="G119" i="14"/>
  <c r="K119" i="14"/>
  <c r="M119" i="14"/>
  <c r="Q119" i="14"/>
  <c r="G120" i="14"/>
  <c r="I120" i="14"/>
  <c r="I119" i="14" s="1"/>
  <c r="K120" i="14"/>
  <c r="M120" i="14"/>
  <c r="O120" i="14"/>
  <c r="O119" i="14" s="1"/>
  <c r="Q120" i="14"/>
  <c r="V120" i="14"/>
  <c r="V119" i="14" s="1"/>
  <c r="AE123" i="14"/>
  <c r="G61" i="13"/>
  <c r="BA29" i="13"/>
  <c r="BA26" i="13"/>
  <c r="G9" i="13"/>
  <c r="G8" i="13" s="1"/>
  <c r="I9" i="13"/>
  <c r="I8" i="13" s="1"/>
  <c r="K9" i="13"/>
  <c r="K8" i="13" s="1"/>
  <c r="O9" i="13"/>
  <c r="Q9" i="13"/>
  <c r="Q8" i="13" s="1"/>
  <c r="V9" i="13"/>
  <c r="G10" i="13"/>
  <c r="M10" i="13" s="1"/>
  <c r="I10" i="13"/>
  <c r="K10" i="13"/>
  <c r="O10" i="13"/>
  <c r="Q10" i="13"/>
  <c r="V10" i="13"/>
  <c r="G11" i="13"/>
  <c r="I11" i="13"/>
  <c r="K11" i="13"/>
  <c r="M11" i="13"/>
  <c r="O11" i="13"/>
  <c r="O8" i="13" s="1"/>
  <c r="Q11" i="13"/>
  <c r="V11" i="13"/>
  <c r="G12" i="13"/>
  <c r="I12" i="13"/>
  <c r="K12" i="13"/>
  <c r="M12" i="13"/>
  <c r="O12" i="13"/>
  <c r="Q12" i="13"/>
  <c r="V12" i="13"/>
  <c r="G13" i="13"/>
  <c r="I13" i="13"/>
  <c r="K13" i="13"/>
  <c r="M13" i="13"/>
  <c r="O13" i="13"/>
  <c r="Q13" i="13"/>
  <c r="V13" i="13"/>
  <c r="G14" i="13"/>
  <c r="I14" i="13"/>
  <c r="K14" i="13"/>
  <c r="M14" i="13"/>
  <c r="O14" i="13"/>
  <c r="Q14" i="13"/>
  <c r="V14" i="13"/>
  <c r="G15" i="13"/>
  <c r="I15" i="13"/>
  <c r="K15" i="13"/>
  <c r="M15" i="13"/>
  <c r="O15" i="13"/>
  <c r="Q15" i="13"/>
  <c r="V15" i="13"/>
  <c r="V8" i="13" s="1"/>
  <c r="G16" i="13"/>
  <c r="M16" i="13" s="1"/>
  <c r="I16" i="13"/>
  <c r="K16" i="13"/>
  <c r="O16" i="13"/>
  <c r="Q16" i="13"/>
  <c r="V16" i="13"/>
  <c r="G17" i="13"/>
  <c r="M17" i="13" s="1"/>
  <c r="I17" i="13"/>
  <c r="K17" i="13"/>
  <c r="O17" i="13"/>
  <c r="Q17" i="13"/>
  <c r="V17" i="13"/>
  <c r="G18" i="13"/>
  <c r="M18" i="13" s="1"/>
  <c r="I18" i="13"/>
  <c r="K18" i="13"/>
  <c r="O18" i="13"/>
  <c r="Q18" i="13"/>
  <c r="V18" i="13"/>
  <c r="G19" i="13"/>
  <c r="I19" i="13"/>
  <c r="K19" i="13"/>
  <c r="M19" i="13"/>
  <c r="O19" i="13"/>
  <c r="Q19" i="13"/>
  <c r="V19" i="13"/>
  <c r="G20" i="13"/>
  <c r="I20" i="13"/>
  <c r="K20" i="13"/>
  <c r="M20" i="13"/>
  <c r="O20" i="13"/>
  <c r="Q20" i="13"/>
  <c r="V20" i="13"/>
  <c r="O21" i="13"/>
  <c r="G22" i="13"/>
  <c r="I22" i="13"/>
  <c r="I21" i="13" s="1"/>
  <c r="K22" i="13"/>
  <c r="K21" i="13" s="1"/>
  <c r="M22" i="13"/>
  <c r="O22" i="13"/>
  <c r="Q22" i="13"/>
  <c r="Q21" i="13" s="1"/>
  <c r="V22" i="13"/>
  <c r="V21" i="13" s="1"/>
  <c r="G25" i="13"/>
  <c r="I25" i="13"/>
  <c r="K25" i="13"/>
  <c r="M25" i="13"/>
  <c r="O25" i="13"/>
  <c r="Q25" i="13"/>
  <c r="V25" i="13"/>
  <c r="G28" i="13"/>
  <c r="G21" i="13" s="1"/>
  <c r="I28" i="13"/>
  <c r="K28" i="13"/>
  <c r="O28" i="13"/>
  <c r="Q28" i="13"/>
  <c r="V28" i="13"/>
  <c r="G32" i="13"/>
  <c r="AF61" i="13" s="1"/>
  <c r="I32" i="13"/>
  <c r="K32" i="13"/>
  <c r="O32" i="13"/>
  <c r="Q32" i="13"/>
  <c r="V32" i="13"/>
  <c r="G36" i="13"/>
  <c r="I36" i="13"/>
  <c r="G37" i="13"/>
  <c r="I37" i="13"/>
  <c r="K37" i="13"/>
  <c r="K36" i="13" s="1"/>
  <c r="M37" i="13"/>
  <c r="M36" i="13" s="1"/>
  <c r="O37" i="13"/>
  <c r="O36" i="13" s="1"/>
  <c r="Q37" i="13"/>
  <c r="V37" i="13"/>
  <c r="V36" i="13" s="1"/>
  <c r="G39" i="13"/>
  <c r="I39" i="13"/>
  <c r="K39" i="13"/>
  <c r="M39" i="13"/>
  <c r="O39" i="13"/>
  <c r="Q39" i="13"/>
  <c r="V39" i="13"/>
  <c r="G41" i="13"/>
  <c r="I41" i="13"/>
  <c r="K41" i="13"/>
  <c r="M41" i="13"/>
  <c r="O41" i="13"/>
  <c r="Q41" i="13"/>
  <c r="Q36" i="13" s="1"/>
  <c r="V41" i="13"/>
  <c r="G44" i="13"/>
  <c r="I44" i="13"/>
  <c r="K44" i="13"/>
  <c r="M44" i="13"/>
  <c r="O44" i="13"/>
  <c r="Q44" i="13"/>
  <c r="V44" i="13"/>
  <c r="K47" i="13"/>
  <c r="Q47" i="13"/>
  <c r="V47" i="13"/>
  <c r="G48" i="13"/>
  <c r="G47" i="13" s="1"/>
  <c r="I48" i="13"/>
  <c r="I47" i="13" s="1"/>
  <c r="K48" i="13"/>
  <c r="O48" i="13"/>
  <c r="Q48" i="13"/>
  <c r="V48" i="13"/>
  <c r="G50" i="13"/>
  <c r="M50" i="13" s="1"/>
  <c r="I50" i="13"/>
  <c r="K50" i="13"/>
  <c r="O50" i="13"/>
  <c r="O47" i="13" s="1"/>
  <c r="Q50" i="13"/>
  <c r="V50" i="13"/>
  <c r="G52" i="13"/>
  <c r="I52" i="13"/>
  <c r="G53" i="13"/>
  <c r="I53" i="13"/>
  <c r="K53" i="13"/>
  <c r="K52" i="13" s="1"/>
  <c r="M53" i="13"/>
  <c r="M52" i="13" s="1"/>
  <c r="O53" i="13"/>
  <c r="O52" i="13" s="1"/>
  <c r="Q53" i="13"/>
  <c r="V53" i="13"/>
  <c r="V52" i="13" s="1"/>
  <c r="G54" i="13"/>
  <c r="I54" i="13"/>
  <c r="K54" i="13"/>
  <c r="M54" i="13"/>
  <c r="O54" i="13"/>
  <c r="Q54" i="13"/>
  <c r="V54" i="13"/>
  <c r="G55" i="13"/>
  <c r="I55" i="13"/>
  <c r="K55" i="13"/>
  <c r="M55" i="13"/>
  <c r="O55" i="13"/>
  <c r="Q55" i="13"/>
  <c r="Q52" i="13" s="1"/>
  <c r="V55" i="13"/>
  <c r="AE61" i="13"/>
  <c r="G32" i="12"/>
  <c r="BA17" i="12"/>
  <c r="BA14" i="12"/>
  <c r="BA10" i="12"/>
  <c r="K8" i="12"/>
  <c r="Q8" i="12"/>
  <c r="G9" i="12"/>
  <c r="AF32" i="12" s="1"/>
  <c r="I9" i="12"/>
  <c r="I8" i="12" s="1"/>
  <c r="K9" i="12"/>
  <c r="O9" i="12"/>
  <c r="O8" i="12" s="1"/>
  <c r="Q9" i="12"/>
  <c r="V9" i="12"/>
  <c r="V8" i="12" s="1"/>
  <c r="G11" i="12"/>
  <c r="I11" i="12"/>
  <c r="O11" i="12"/>
  <c r="G12" i="12"/>
  <c r="I12" i="12"/>
  <c r="K12" i="12"/>
  <c r="K11" i="12" s="1"/>
  <c r="M12" i="12"/>
  <c r="M11" i="12" s="1"/>
  <c r="O12" i="12"/>
  <c r="Q12" i="12"/>
  <c r="Q11" i="12" s="1"/>
  <c r="V12" i="12"/>
  <c r="V11" i="12" s="1"/>
  <c r="G15" i="12"/>
  <c r="I15" i="12"/>
  <c r="K15" i="12"/>
  <c r="M15" i="12"/>
  <c r="V15" i="12"/>
  <c r="G16" i="12"/>
  <c r="I16" i="12"/>
  <c r="K16" i="12"/>
  <c r="M16" i="12"/>
  <c r="O16" i="12"/>
  <c r="O15" i="12" s="1"/>
  <c r="Q16" i="12"/>
  <c r="Q15" i="12" s="1"/>
  <c r="V16" i="12"/>
  <c r="O23" i="12"/>
  <c r="Q23" i="12"/>
  <c r="G24" i="12"/>
  <c r="I24" i="12"/>
  <c r="I23" i="12" s="1"/>
  <c r="K24" i="12"/>
  <c r="M24" i="12"/>
  <c r="O24" i="12"/>
  <c r="Q24" i="12"/>
  <c r="V24" i="12"/>
  <c r="V23" i="12" s="1"/>
  <c r="G26" i="12"/>
  <c r="G23" i="12" s="1"/>
  <c r="I26" i="12"/>
  <c r="K26" i="12"/>
  <c r="K23" i="12" s="1"/>
  <c r="O26" i="12"/>
  <c r="Q26" i="12"/>
  <c r="V26" i="12"/>
  <c r="G28" i="12"/>
  <c r="Q28" i="12"/>
  <c r="V28" i="12"/>
  <c r="G29" i="12"/>
  <c r="M29" i="12" s="1"/>
  <c r="M28" i="12" s="1"/>
  <c r="I29" i="12"/>
  <c r="I28" i="12" s="1"/>
  <c r="K29" i="12"/>
  <c r="K28" i="12" s="1"/>
  <c r="O29" i="12"/>
  <c r="O28" i="12" s="1"/>
  <c r="Q29" i="12"/>
  <c r="V29" i="12"/>
  <c r="AE32" i="12"/>
  <c r="I20" i="1"/>
  <c r="I19" i="1"/>
  <c r="I18" i="1"/>
  <c r="I17" i="1"/>
  <c r="AZ120" i="1"/>
  <c r="AZ119" i="1"/>
  <c r="AZ117" i="1"/>
  <c r="AZ116" i="1"/>
  <c r="AZ114" i="1"/>
  <c r="AZ113" i="1"/>
  <c r="AZ111" i="1"/>
  <c r="AZ109" i="1"/>
  <c r="AZ108" i="1"/>
  <c r="AZ107" i="1"/>
  <c r="AZ105" i="1"/>
  <c r="AZ102" i="1"/>
  <c r="AZ100" i="1"/>
  <c r="AZ96" i="1"/>
  <c r="AZ95" i="1"/>
  <c r="AZ93" i="1"/>
  <c r="AZ92" i="1"/>
  <c r="AZ90" i="1"/>
  <c r="AZ89" i="1"/>
  <c r="AZ88" i="1"/>
  <c r="AZ86" i="1"/>
  <c r="AZ85" i="1"/>
  <c r="AZ83" i="1"/>
  <c r="AZ81" i="1"/>
  <c r="AZ80" i="1"/>
  <c r="AZ78" i="1"/>
  <c r="AZ76" i="1"/>
  <c r="AZ75" i="1"/>
  <c r="AZ73" i="1"/>
  <c r="AZ72" i="1"/>
  <c r="AZ70" i="1"/>
  <c r="AZ69" i="1"/>
  <c r="AZ67" i="1"/>
  <c r="AZ65" i="1"/>
  <c r="AZ64" i="1"/>
  <c r="AZ63" i="1"/>
  <c r="AZ62" i="1"/>
  <c r="AZ61" i="1"/>
  <c r="AZ60" i="1"/>
  <c r="AZ57" i="1"/>
  <c r="AZ55" i="1"/>
  <c r="AZ54" i="1"/>
  <c r="AZ52" i="1"/>
  <c r="AZ50" i="1"/>
  <c r="G47" i="1"/>
  <c r="G25" i="1" s="1"/>
  <c r="A25" i="1" s="1"/>
  <c r="A26" i="1" s="1"/>
  <c r="G26" i="1" s="1"/>
  <c r="H46" i="1"/>
  <c r="I46" i="1" s="1"/>
  <c r="H45" i="1"/>
  <c r="I45" i="1" s="1"/>
  <c r="H40" i="1"/>
  <c r="I138" i="1" l="1"/>
  <c r="J134" i="1" s="1"/>
  <c r="H44" i="1"/>
  <c r="I44" i="1" s="1"/>
  <c r="G23" i="1"/>
  <c r="G28" i="1"/>
  <c r="H39" i="1"/>
  <c r="I39" i="1" s="1"/>
  <c r="I47" i="1" s="1"/>
  <c r="J43" i="1" s="1"/>
  <c r="M8" i="15"/>
  <c r="AF31" i="15"/>
  <c r="M89" i="14"/>
  <c r="AF123" i="14"/>
  <c r="M61" i="14"/>
  <c r="M52" i="14" s="1"/>
  <c r="M25" i="14"/>
  <c r="M14" i="14" s="1"/>
  <c r="M48" i="13"/>
  <c r="M47" i="13" s="1"/>
  <c r="M28" i="13"/>
  <c r="M32" i="13"/>
  <c r="M9" i="13"/>
  <c r="M8" i="13" s="1"/>
  <c r="M26" i="12"/>
  <c r="M23" i="12" s="1"/>
  <c r="M9" i="12"/>
  <c r="M8" i="12" s="1"/>
  <c r="G8" i="12"/>
  <c r="I21" i="1"/>
  <c r="J28" i="1"/>
  <c r="J26" i="1"/>
  <c r="G38" i="1"/>
  <c r="F38" i="1"/>
  <c r="J23" i="1"/>
  <c r="J24" i="1"/>
  <c r="J25" i="1"/>
  <c r="J27" i="1"/>
  <c r="E24" i="1"/>
  <c r="E26" i="1"/>
  <c r="J132" i="1" l="1"/>
  <c r="J135" i="1"/>
  <c r="J128" i="1"/>
  <c r="J137" i="1"/>
  <c r="J130" i="1"/>
  <c r="J131" i="1"/>
  <c r="J127" i="1"/>
  <c r="J133" i="1"/>
  <c r="J129" i="1"/>
  <c r="J126" i="1"/>
  <c r="J136" i="1"/>
  <c r="H47" i="1"/>
  <c r="J39" i="1"/>
  <c r="J47" i="1" s="1"/>
  <c r="J44" i="1"/>
  <c r="J42" i="1"/>
  <c r="J45" i="1"/>
  <c r="J46" i="1"/>
  <c r="A23" i="1"/>
  <c r="A24" i="1" s="1"/>
  <c r="G24" i="1" s="1"/>
  <c r="A27" i="1" s="1"/>
  <c r="A29" i="1" s="1"/>
  <c r="G29" i="1" s="1"/>
  <c r="G27" i="1" s="1"/>
  <c r="J41" i="1"/>
  <c r="M21" i="13"/>
  <c r="J138" i="1" l="1"/>
</calcChain>
</file>

<file path=xl/comments1.xml><?xml version="1.0" encoding="utf-8"?>
<comments xmlns="http://schemas.openxmlformats.org/spreadsheetml/2006/main">
  <authors>
    <author>Radim Štěpánek</author>
    <author>Pavel Veternik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D13" authorId="0">
      <text>
        <r>
          <rPr>
            <sz val="9"/>
            <color indexed="81"/>
            <rFont val="Tahoma"/>
            <family val="2"/>
            <charset val="238"/>
          </rPr>
          <t>PSČ</t>
        </r>
      </text>
    </comment>
    <comment ref="E13" authorId="1">
      <text>
        <r>
          <rPr>
            <sz val="9"/>
            <color indexed="81"/>
            <rFont val="Tahoma"/>
            <family val="2"/>
            <charset val="238"/>
          </rPr>
          <t>Místo</t>
        </r>
      </text>
    </comment>
  </commentList>
</comments>
</file>

<file path=xl/comments2.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<sst xmlns="http://schemas.openxmlformats.org/spreadsheetml/2006/main" count="1185" uniqueCount="438">
  <si>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</si>
  <si>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</si>
  <si>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</si>
  <si>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</si>
  <si>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</si>
  <si>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</si>
  <si>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</si>
  <si>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</si>
  <si>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</si>
  <si>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</si>
  <si>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</si>
  <si>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</si>
  <si>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</si>
  <si>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</si>
  <si>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</si>
  <si>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</si>
  <si>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</si>
  <si>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</si>
  <si>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</si>
  <si>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</si>
  <si>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</si>
  <si>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</si>
  <si>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</si>
  <si>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</si>
  <si>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</si>
  <si>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</si>
  <si>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</si>
  <si>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</si>
  <si>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</si>
  <si>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</si>
  <si>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</si>
  <si>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</si>
  <si>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</si>
  <si>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</si>
  <si>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</si>
  <si>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</si>
  <si>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</si>
  <si>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</si>
  <si>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</si>
  <si>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</si>
  <si>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</si>
  <si>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</si>
  <si>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</si>
  <si>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N20/310</t>
  </si>
  <si>
    <t>Minigolf Šenov</t>
  </si>
  <si>
    <t>Obec Šenov u Nového Jičína</t>
  </si>
  <si>
    <t>Dukelská 245</t>
  </si>
  <si>
    <t>Šenov u Nového Jičína</t>
  </si>
  <si>
    <t>74242</t>
  </si>
  <si>
    <t>60798432</t>
  </si>
  <si>
    <t>CZ60798432</t>
  </si>
  <si>
    <t>Stavba</t>
  </si>
  <si>
    <t>Stavební objekt</t>
  </si>
  <si>
    <t>01</t>
  </si>
  <si>
    <t>Minigolf</t>
  </si>
  <si>
    <t>R310.1.01</t>
  </si>
  <si>
    <t>Zemní práce a podloží | 300m2</t>
  </si>
  <si>
    <t>R310.1.02</t>
  </si>
  <si>
    <t>Stavba jamek | 260m2</t>
  </si>
  <si>
    <t>R310.1.04</t>
  </si>
  <si>
    <t>Finální dekor okolí drah + chodníky| 340m2</t>
  </si>
  <si>
    <t>VN01</t>
  </si>
  <si>
    <t>Vedlejší a ostatní náklady</t>
  </si>
  <si>
    <t>R310.1.05</t>
  </si>
  <si>
    <t>Celkem za stavbu</t>
  </si>
  <si>
    <t>CZK</t>
  </si>
  <si>
    <t>#POPS</t>
  </si>
  <si>
    <t>Popis stavby: N20/310 - Minigolf Šenov</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</si>
  <si>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</si>
  <si>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</si>
  <si>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</si>
  <si>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</si>
  <si>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</si>
  <si>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</si>
  <si>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</si>
  <si>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</si>
  <si>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</si>
  <si>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</si>
  <si>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</si>
  <si>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</si>
  <si>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</si>
  <si>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</si>
  <si>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</si>
  <si>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</si>
  <si>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</si>
  <si>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</si>
  <si>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</si>
  <si>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</si>
  <si>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</si>
  <si>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</si>
  <si>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</si>
  <si>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</si>
  <si>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</si>
  <si>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</si>
  <si>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</si>
  <si>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</si>
  <si>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</si>
  <si>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</si>
  <si>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</si>
  <si>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</si>
  <si>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</si>
  <si>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</si>
  <si>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</si>
  <si>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</si>
  <si>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</si>
  <si>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</si>
  <si>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</si>
  <si>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</si>
  <si>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</si>
  <si>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</si>
  <si>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</si>
  <si>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</si>
  <si>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</si>
  <si>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</si>
  <si>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02</t>
  </si>
  <si>
    <t>Stavba jamek - 260m2</t>
  </si>
  <si>
    <t>04</t>
  </si>
  <si>
    <t>finální dekor. okolí drah + chodníky 340m2</t>
  </si>
  <si>
    <t>1</t>
  </si>
  <si>
    <t>Zemní práce</t>
  </si>
  <si>
    <t>11</t>
  </si>
  <si>
    <t>Přípravné a přidružené práce</t>
  </si>
  <si>
    <t>18</t>
  </si>
  <si>
    <t>Povrchové úpravy terénu</t>
  </si>
  <si>
    <t>2</t>
  </si>
  <si>
    <t>Základy a zvláštní zakládání</t>
  </si>
  <si>
    <t>21</t>
  </si>
  <si>
    <t>Úprava podloží a základ.spáry</t>
  </si>
  <si>
    <t>56</t>
  </si>
  <si>
    <t>Podkladní vrstvy komunikací a zpevněných ploch</t>
  </si>
  <si>
    <t>59</t>
  </si>
  <si>
    <t>Dlažby a předlažby komunikací</t>
  </si>
  <si>
    <t>99</t>
  </si>
  <si>
    <t>Staveništní přesun hmot</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</si>
  <si>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</si>
  <si>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</si>
  <si>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</si>
  <si>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</si>
  <si>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</si>
  <si>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</si>
  <si>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</si>
  <si>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</si>
  <si>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</si>
  <si>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</si>
  <si>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</si>
  <si>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</si>
  <si>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</si>
  <si>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</si>
  <si>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</si>
  <si>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</si>
  <si>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</si>
  <si>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</si>
  <si>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</si>
  <si>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</si>
  <si>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</si>
  <si>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</si>
  <si>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</si>
  <si>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</si>
  <si>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</si>
  <si>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</si>
  <si>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</si>
  <si>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</si>
  <si>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</si>
  <si>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</si>
  <si>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121101100R00</t>
  </si>
  <si>
    <t>Sejmutí ornice s přemístěním na vzdálenost do 50 m</t>
  </si>
  <si>
    <t>m3</t>
  </si>
  <si>
    <t>800-1</t>
  </si>
  <si>
    <t>RTS 20/ II</t>
  </si>
  <si>
    <t>Práce</t>
  </si>
  <si>
    <t>POL1_</t>
  </si>
  <si>
    <t>nebo lesní půdy, s vodorovným přemístěním na hromady v místě upotřebení nebo na dočasné či trvalé skládky se složením</t>
  </si>
  <si>
    <t>SPI</t>
  </si>
  <si>
    <t>005111020R</t>
  </si>
  <si>
    <t>Vytyčení stavby</t>
  </si>
  <si>
    <t>Soubor</t>
  </si>
  <si>
    <t>Indiv</t>
  </si>
  <si>
    <t>VRN</t>
  </si>
  <si>
    <t>POL99_8</t>
  </si>
  <si>
    <t>POP</t>
  </si>
  <si>
    <t>Vyhotovení protokolu o vytyčení stavby se seznamem souřadnic vytyčených bodů a jejich polohopisnými (S-JTSK) a výškopisnými (Bpv) hodnotami.</t>
  </si>
  <si>
    <t>215901101RT5</t>
  </si>
  <si>
    <t>Zhutnění podloží z rostlé horniny 1 až 4 pod násypy z hornin soudržných do 92% PS a nesoudržných  sypkých relativní ulehlosti l(d) do 0,8 vibrační deskou</t>
  </si>
  <si>
    <t>m2</t>
  </si>
  <si>
    <t>z rostlé horniny tř.1 - 4 pod násypy z hornin soudržných do 92% PS a hornin nesoudržných sypkých relativní ulehlosti I(d) do 0,8</t>
  </si>
  <si>
    <t xml:space="preserve">Příplatek za 2-násobné hutnění : </t>
  </si>
  <si>
    <t>VV</t>
  </si>
  <si>
    <t xml:space="preserve">vrstva kameniva 16/32 tl.13cm : </t>
  </si>
  <si>
    <t>Odkaz na mn. položky pořadí 5 : 300,00000</t>
  </si>
  <si>
    <t xml:space="preserve">vrstva kameniva 8/16 tl.5cm : </t>
  </si>
  <si>
    <t>Odkaz na mn. položky pořadí 4 : 300,00000</t>
  </si>
  <si>
    <t>564811111RT2</t>
  </si>
  <si>
    <t>Podklad ze štěrkodrti s rozprostřením a zhutněním frakce 0-32 mm, tloušťka po zhutnění 50 mm</t>
  </si>
  <si>
    <t>822-1</t>
  </si>
  <si>
    <t>Kubatura 15m3 na tl.5cm : 15,0/0,05</t>
  </si>
  <si>
    <t>564841112RT2</t>
  </si>
  <si>
    <t>Podklad ze štěrkodrti s rozprostřením a zhutněním frakce 0-32 mm, tloušťka po zhutnění 130 mm</t>
  </si>
  <si>
    <t>kubatura 39m3 na tl.13cm : 39/0,13</t>
  </si>
  <si>
    <t>998223011R00</t>
  </si>
  <si>
    <t>Přesun hmot pozemních komunikací, kryt dlážděný jakékoliv délky objektu</t>
  </si>
  <si>
    <t>t</t>
  </si>
  <si>
    <t>Přesun hmot</t>
  </si>
  <si>
    <t>POL7_</t>
  </si>
  <si>
    <t>vodorovně do 200 m</t>
  </si>
  <si>
    <t>SUM</t>
  </si>
  <si>
    <t>Geodetické zaměření rohů stavby, stabilizace bodů a sestavení laviček.</t>
  </si>
  <si>
    <t>END</t>
  </si>
  <si>
    <t>VL2.006</t>
  </si>
  <si>
    <t>instalace přírodních překážek na drahách</t>
  </si>
  <si>
    <t>ks</t>
  </si>
  <si>
    <t>Vlastní</t>
  </si>
  <si>
    <t>VL2.007</t>
  </si>
  <si>
    <t>modelace drah</t>
  </si>
  <si>
    <t>VL2.009</t>
  </si>
  <si>
    <t>DM cihliček - obvodových + lepení + penetrace</t>
  </si>
  <si>
    <t>m</t>
  </si>
  <si>
    <t>VL2.010</t>
  </si>
  <si>
    <t>umělá tráva vysoká - návin 2m</t>
  </si>
  <si>
    <t>bm</t>
  </si>
  <si>
    <t>VL2.013</t>
  </si>
  <si>
    <t>testování a modelace greenů</t>
  </si>
  <si>
    <t>kus</t>
  </si>
  <si>
    <t>VL2.014</t>
  </si>
  <si>
    <t>umělá tráva nízká - 4m návin</t>
  </si>
  <si>
    <t>VL2.015</t>
  </si>
  <si>
    <t>pokládka umělé trávy</t>
  </si>
  <si>
    <t>VL2.016</t>
  </si>
  <si>
    <t>umístění a montáž golfových jamek</t>
  </si>
  <si>
    <t>VL2.017</t>
  </si>
  <si>
    <t>lepidlo na umělou trávu</t>
  </si>
  <si>
    <t>VL2.018</t>
  </si>
  <si>
    <t>Czech Pro minigolf association – testování hratelnosti</t>
  </si>
  <si>
    <t>VL2.019</t>
  </si>
  <si>
    <t>Czech Pro minigolf association – umísění odrazových cihliček</t>
  </si>
  <si>
    <t>VL2.020</t>
  </si>
  <si>
    <t>Czech Pro minigolf association - umístění jamek</t>
  </si>
  <si>
    <t>273321321R00</t>
  </si>
  <si>
    <t>Beton základových desek železový třídy C 20/25</t>
  </si>
  <si>
    <t>801-1</t>
  </si>
  <si>
    <t>POL1_1</t>
  </si>
  <si>
    <t>bez dodávky a uložení výztuže</t>
  </si>
  <si>
    <t>kubatura 35m3 : 35</t>
  </si>
  <si>
    <t>273351215RT1</t>
  </si>
  <si>
    <t>Bednění stěn základových desek zřízení</t>
  </si>
  <si>
    <t>svislé nebo šikmé (odkloněné) , půdorysně přímé nebo zalomené, stěn základových desek ve volných nebo zapažených jámách, rýhách, šachtách, včetně případných vzpěr,</t>
  </si>
  <si>
    <t>délka 450m : 450*0,12</t>
  </si>
  <si>
    <t>273351216R00</t>
  </si>
  <si>
    <t>Bednění stěn základových desek odstranění</t>
  </si>
  <si>
    <t>Včetně očištění, vytřídění a uložení bednicího materiálu.</t>
  </si>
  <si>
    <t>Odkaz na mn. položky pořadí 15 : 54,00000</t>
  </si>
  <si>
    <t>273361921RT2</t>
  </si>
  <si>
    <t>Výztuž základových desek ze svařovaných sítí průměr drátu 5 mm, velikost oka 100/100 mm</t>
  </si>
  <si>
    <t>včetně distančních prvků</t>
  </si>
  <si>
    <t xml:space="preserve">Výztuž základových patek : </t>
  </si>
  <si>
    <t>svařovaná síť 5/100/100m, váha 3,08kg/m, přeložení a ztratné +25% + převod na tuny : 3,08*260*1,25*0,001</t>
  </si>
  <si>
    <t>289971211R00</t>
  </si>
  <si>
    <t>Zřízení vrstvy z geotextilie na upraveném povrchu sklon do 1:5, šířka od 0 do 3 m</t>
  </si>
  <si>
    <t>800-2</t>
  </si>
  <si>
    <t>Montáž geotextílie separační : 350</t>
  </si>
  <si>
    <t>713191100R00</t>
  </si>
  <si>
    <t>Izolace tepelné běžných konstrukcí - doplňky položení separační fólie, bez dodávky materiálu</t>
  </si>
  <si>
    <t>800-713</t>
  </si>
  <si>
    <t>POL1_0</t>
  </si>
  <si>
    <t>Montáž kluzné PE folie : 350</t>
  </si>
  <si>
    <t>28323201R</t>
  </si>
  <si>
    <t>fólie ochranná separační; PE; čirá; tl = 0,05 mm; š = 2 000 mm; l = 50,000 m</t>
  </si>
  <si>
    <t>SPCM</t>
  </si>
  <si>
    <t>Specifikace</t>
  </si>
  <si>
    <t>POL3_7</t>
  </si>
  <si>
    <t xml:space="preserve">Dodávka kluzné PE fóli, přeložení a ztratné 25% : </t>
  </si>
  <si>
    <t>Odkaz na mn. položky pořadí 19 : 350,00000*1,25</t>
  </si>
  <si>
    <t>69366198R</t>
  </si>
  <si>
    <t>geotextilie PP; funkce separační, ochranná, výztužná, filtrační; plošná hmotnost 300 g/m2; zpevněná oboustranně</t>
  </si>
  <si>
    <t>POL3_1</t>
  </si>
  <si>
    <t xml:space="preserve">Dodávka geotextílie, přeložení a ztratné 20% : </t>
  </si>
  <si>
    <t>Odkaz na mn. položky pořadí 18 : 350,00000*1,2</t>
  </si>
  <si>
    <t>VL3.001</t>
  </si>
  <si>
    <t>doprava umělé trávy</t>
  </si>
  <si>
    <t>VL3.001b</t>
  </si>
  <si>
    <t>doprava pracovníků</t>
  </si>
  <si>
    <t xml:space="preserve">Hmotnosti z položek s pořadovými čísly: : </t>
  </si>
  <si>
    <t xml:space="preserve">13,14,16,17,19,20,21,22, : </t>
  </si>
  <si>
    <t>Součet: : 227,61797</t>
  </si>
  <si>
    <t>VL4.002</t>
  </si>
  <si>
    <t>pokládka a ukotvení netkané textilie</t>
  </si>
  <si>
    <t>VL4.003</t>
  </si>
  <si>
    <t>dekorace přírodními materiály</t>
  </si>
  <si>
    <t>VL4.004</t>
  </si>
  <si>
    <t>výsadba rostlin(156 m2 plocha výsadby + rostliny dle seznamu)</t>
  </si>
  <si>
    <t>místně bude provedena výsadba nenáročných rostlin - zakrslé stromky, skalničky a trvalky. : 156</t>
  </si>
  <si>
    <t>VL4.005</t>
  </si>
  <si>
    <t>DM stojanů pro hráče</t>
  </si>
  <si>
    <t>122202201R00</t>
  </si>
  <si>
    <t>Odkopávky a prokopávky pro silnice v hornině 3 do 100 m3</t>
  </si>
  <si>
    <t>s přemístěním výkopku v příčných profilech na vzdálenost do 15 m nebo s naložením na dopravní prostředek.</t>
  </si>
  <si>
    <t xml:space="preserve">Plošný odkop : </t>
  </si>
  <si>
    <t xml:space="preserve">Plastová zatravňovací dlažba tl.3cm, (skladba 23+4+3-15=15cm) : </t>
  </si>
  <si>
    <t>Odkaz na mn. položky pořadí 20 : 184,00000*0,15</t>
  </si>
  <si>
    <t>122202209R00</t>
  </si>
  <si>
    <t>Odkopávky a prokopávky pro silnice v hornině 3 příplatek za lepivost horniny</t>
  </si>
  <si>
    <t xml:space="preserve">Příplatek za lepivost z 50% : </t>
  </si>
  <si>
    <t xml:space="preserve">plošný odkop : </t>
  </si>
  <si>
    <t>Odkaz na mn. položky pořadí 1 : 27,60000*0,5</t>
  </si>
  <si>
    <t>162701105R00</t>
  </si>
  <si>
    <t>Vodorovné přemístění výkopku z horniny 1 až 4, na vzdálenost přes 9 000  do 10 000 m</t>
  </si>
  <si>
    <t>po suchu, bez ohledu na druh dopravního prostředku, bez naložení výkopku, avšak se složením bez rozhrnutí,</t>
  </si>
  <si>
    <t xml:space="preserve">Přemístění zeminy na skládku : </t>
  </si>
  <si>
    <t xml:space="preserve">kubatura výkopu pro zpevněné plochy : </t>
  </si>
  <si>
    <t>Odkaz na mn. položky pořadí 1 : 27,60000</t>
  </si>
  <si>
    <t>162701109R00</t>
  </si>
  <si>
    <t>Vodorovné přemístění výkopku příplatek k ceně za každých dalších i započatých 1 000 m přes 10 000 m_x000D_
 z horniny 1 až 4</t>
  </si>
  <si>
    <t xml:space="preserve">Příplatek k vodorovnému přesunu za přemístění zeminy : </t>
  </si>
  <si>
    <t xml:space="preserve">dalších 5km : </t>
  </si>
  <si>
    <t>Odkaz na mn. položky pořadí 3 : 27,60000*5</t>
  </si>
  <si>
    <t>171201201R00</t>
  </si>
  <si>
    <t>Uložení sypaniny na dočasnou skládku tak, že na 1 m2 plochy připadá přes 2 m3 výkopku nebo ornice</t>
  </si>
  <si>
    <t xml:space="preserve">Uložení zeminy na skládce - modelace (bez poplatku) : </t>
  </si>
  <si>
    <t xml:space="preserve">přebytečná zemina : </t>
  </si>
  <si>
    <t>Odkaz na mn. položky pořadí 3 : 27,60000</t>
  </si>
  <si>
    <t>181101102R00</t>
  </si>
  <si>
    <t>Úprava pláně v zářezech v hornině 1 až 4, se zhutněním</t>
  </si>
  <si>
    <t>vyrovnáním výškových rozdílů, ploch vodorovných a ploch do sklonu 1 : 5.</t>
  </si>
  <si>
    <t xml:space="preserve">Ruční začištění dna výkopu : </t>
  </si>
  <si>
    <t xml:space="preserve">Plastová zatravňovací dlažba tl.3cm : </t>
  </si>
  <si>
    <t>Odkaz na mn. položky pořadí 20 : 184,00000</t>
  </si>
  <si>
    <t>199000002R00</t>
  </si>
  <si>
    <t>Poplatky za skládku horniny 1- 4</t>
  </si>
  <si>
    <t xml:space="preserve">Poplatek za skládkovné zeminy : </t>
  </si>
  <si>
    <t xml:space="preserve">Zhutnění upravené pláně vibrační deskou : </t>
  </si>
  <si>
    <t>Odkaz na mn. položky pořadí 6 : 184,00000</t>
  </si>
  <si>
    <t>162606112R00</t>
  </si>
  <si>
    <t>Vodorovné přemístění zemin pro zúrodnění do 5000 m</t>
  </si>
  <si>
    <t>Včetně:</t>
  </si>
  <si>
    <t>- shrnutí výkopku ve výkopišti a hrubé rozhrnutí v násypišti,</t>
  </si>
  <si>
    <t>- udržování sjízdnosti cest uvnitř násypiště i výkopiště, pokud vrcholky nerovností nejsou   vyšší než +- 0,5 m,</t>
  </si>
  <si>
    <t>- příplatky za jízdu v terénu uvnitř výkopiště i násypiště.</t>
  </si>
  <si>
    <t xml:space="preserve">Vodorovné přemístění ornice : </t>
  </si>
  <si>
    <t xml:space="preserve">doplnění ornice tl.10cm : </t>
  </si>
  <si>
    <t>Odkaz na mn. položky pořadí 11 : 50,00000*0,1</t>
  </si>
  <si>
    <t>167103101R00</t>
  </si>
  <si>
    <t>Nakládání výkopku zeminy schopné zúrodnění</t>
  </si>
  <si>
    <t xml:space="preserve">Nakládání ornice : </t>
  </si>
  <si>
    <t>Odkaz na mn. položky pořadí 9 : 5,00000</t>
  </si>
  <si>
    <t>180402111R00</t>
  </si>
  <si>
    <t>Založení trávníku parkového výsevem v rovině</t>
  </si>
  <si>
    <t>Založení trávníku výsevem travním semenem : 50</t>
  </si>
  <si>
    <t>181301101R00</t>
  </si>
  <si>
    <t>Rozprostření a urovnání ornice v rovině v souvislé ploše do 500 m2, tloušťka vrstvy do 100 mm</t>
  </si>
  <si>
    <t>s případným nutným přemístěním hromad nebo dočasných skládek na místo potřeby ze vzdálenosti do 30 m, v rovině nebo ve svahu do 1 : 5,</t>
  </si>
  <si>
    <t xml:space="preserve">Rozprostření ornice tl. 10cm : </t>
  </si>
  <si>
    <t>Odkaz na mn. položky pořadí 11 : 50,00000</t>
  </si>
  <si>
    <t>182001111R00</t>
  </si>
  <si>
    <t>Plošná úprava terénu, nerovnosti do 10 cm v rovině</t>
  </si>
  <si>
    <t xml:space="preserve">Plošné srovnání terénních nerovností do 10cm : </t>
  </si>
  <si>
    <t>183405311R00</t>
  </si>
  <si>
    <t>Provzdušnění trávníku bez pískování</t>
  </si>
  <si>
    <t>har</t>
  </si>
  <si>
    <t xml:space="preserve">Provzdušnění trávníku : </t>
  </si>
  <si>
    <t>Odkaz na mn. položky pořadí 11 : 50,00000*0,0001</t>
  </si>
  <si>
    <t>185803211R00</t>
  </si>
  <si>
    <t>Uválcování trávníku v rovině</t>
  </si>
  <si>
    <t xml:space="preserve">Uválcování trávníku : </t>
  </si>
  <si>
    <t>185803411R00</t>
  </si>
  <si>
    <t>Vyhrabání trávníku v rovině nebo svahu do 1 : 5</t>
  </si>
  <si>
    <t>Vyhrabání trávníku s uložením shrabků na hromady, naložení a odvoz do 20km se složením</t>
  </si>
  <si>
    <t xml:space="preserve">Vyhrabání trávníku, naložení a odvoz do 20km se složením : </t>
  </si>
  <si>
    <t>00572400R</t>
  </si>
  <si>
    <t>směs travní parková, pro běžnou zátěž</t>
  </si>
  <si>
    <t>kg</t>
  </si>
  <si>
    <t xml:space="preserve">Dodávka travního semene, spotřeba 1kg/18m2, ztratné 10% : </t>
  </si>
  <si>
    <t>Začátek provozního součtu</t>
  </si>
  <si>
    <t xml:space="preserve">  výpočet spotřeby : 1/18*1,10</t>
  </si>
  <si>
    <t>Konec provozního součtu</t>
  </si>
  <si>
    <t>Odkaz na mn. položky pořadí 11 : 50,00000*0,06111</t>
  </si>
  <si>
    <t>564801112R00</t>
  </si>
  <si>
    <t>Podklad ze štěrkodrti s rozprostřením a zhutněním frakce 0-32 mm, tloušťka po zhutnění 40 mm</t>
  </si>
  <si>
    <t xml:space="preserve">Kladecí vrstva z drceného kameniva fr. 4/8mm, tl.4cm : </t>
  </si>
  <si>
    <t>564861114RT2</t>
  </si>
  <si>
    <t>Podklad ze štěrkodrti s rozprostřením a zhutněním frakce 0-32 mm, tloušťka po zhutnění 230 mm</t>
  </si>
  <si>
    <t xml:space="preserve">Podklad z drceného kameniva tl.23cm, fr 16/32 : </t>
  </si>
  <si>
    <t>596921211R00</t>
  </si>
  <si>
    <t>Kladení vegetačních tvárnic plastových, plocha do 50 m2</t>
  </si>
  <si>
    <t>zřízení podkladního lože, položení tvárnic.</t>
  </si>
  <si>
    <t>Montáž plastové zatravňovací dlažby tl.3cm : 184</t>
  </si>
  <si>
    <t>596921291R00</t>
  </si>
  <si>
    <t>Kladení vegetačních tvárnic plastových, příplatek z a výplň spár vegetačních tvárnic, bez dodávky materiálu</t>
  </si>
  <si>
    <t xml:space="preserve">Montáž výplně zatravňovací dlažby : </t>
  </si>
  <si>
    <t xml:space="preserve">na tl.3cm : </t>
  </si>
  <si>
    <t>Odkaz na mn. položky pořadí 20 : 184,00000*0,03</t>
  </si>
  <si>
    <t>24551546R</t>
  </si>
  <si>
    <t>písek posypový křemičitý; frakce 0,6 až 1,2 mm; 25,00 kg</t>
  </si>
  <si>
    <t>POL3_</t>
  </si>
  <si>
    <t xml:space="preserve">Dodávka spárovacího křemičitého písku : </t>
  </si>
  <si>
    <t xml:space="preserve">spotřeba 1,5kg/m2 : </t>
  </si>
  <si>
    <t>Odkaz na mn. položky pořadí 20 : 184,00000*1,5</t>
  </si>
  <si>
    <t>28324504.AR</t>
  </si>
  <si>
    <t>tvárnice vegetační základní; plast; l = 500,0 mm; š = 500 mm; h = 30,0 mm; čtverce 70 x 70 mm; černá</t>
  </si>
  <si>
    <t xml:space="preserve">Dodávka plastové zatravňovací dlažby tl.3cm, ztratné 5% : </t>
  </si>
  <si>
    <t>Odkaz na mn. položky pořadí 20 : 184,00000*1,05</t>
  </si>
  <si>
    <t>583312024R</t>
  </si>
  <si>
    <t>kamenivo přírodní těžené frakce 0,0 až 4,0 mm; třída B; Moravskoslezský kraj</t>
  </si>
  <si>
    <t xml:space="preserve">Dodávka kameniva fr 4/8mm pro výplň zatravňovací dlažby : </t>
  </si>
  <si>
    <t xml:space="preserve">  Výpočet spotřeby, 1m3=2t na tl.3cm : 0,03*2</t>
  </si>
  <si>
    <t>Odkaz na mn. položky pořadí 21 : 5,52000*0,06</t>
  </si>
  <si>
    <t>998225111R00</t>
  </si>
  <si>
    <t>Přesun hmot komunikací a letišť, kryt živičný jakékoliv délky objektu</t>
  </si>
  <si>
    <t>POL7_1</t>
  </si>
  <si>
    <t>005111010R</t>
  </si>
  <si>
    <t>Zaměření před výstavbou (sítí, pozemku...)</t>
  </si>
  <si>
    <t>005111030R</t>
  </si>
  <si>
    <t>Zaměření skutečného stavu</t>
  </si>
  <si>
    <t>005121010R</t>
  </si>
  <si>
    <t>Vybudování zařízení staveniště</t>
  </si>
  <si>
    <t>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t>
  </si>
  <si>
    <t>005121020R</t>
  </si>
  <si>
    <t xml:space="preserve">Provoz zařízení staveniště </t>
  </si>
  <si>
    <t>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</si>
  <si>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</si>
  <si>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</si>
  <si>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Odstranění objektů zařízení staveniště včetně přípojek energií a jejich odvoz. Položka zahrnuje i náklady na úpravu povrchů po odstranění zařízení staveniště a úklid ploch, na kterých bylo zařízení staveniště provozováno.</t>
  </si>
  <si>
    <t>005122 R</t>
  </si>
  <si>
    <t>Provozní vlivy</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</si>
  <si>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</si>
  <si>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005124010R</t>
  </si>
  <si>
    <t>Koordinační činnost</t>
  </si>
  <si>
    <t>Koordinace stavebních a technologických dodávek stavby.</t>
  </si>
  <si>
    <t>005211010R</t>
  </si>
  <si>
    <t>Předání a převzetí staveniště</t>
  </si>
  <si>
    <t>Náklady spojené s účastí zhotovitele na předání a převzetí staveniště.</t>
  </si>
  <si>
    <t>005211030R</t>
  </si>
  <si>
    <t xml:space="preserve">Dočasná dopravní opatření </t>
  </si>
  <si>
    <t>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t>
  </si>
  <si>
    <t>005241010R</t>
  </si>
  <si>
    <t xml:space="preserve">Dokumentace skutečného provedení </t>
  </si>
  <si>
    <t>Náklady na vyhotovení dokumentace skutečného provedení stavby a její předání objednateli v požadované formě a požadovaném počtu.</t>
  </si>
  <si>
    <t>00524 R</t>
  </si>
  <si>
    <t>Předání a převzetí díla</t>
  </si>
  <si>
    <t>Náklady zhotovitele, které vzniknou v souvislosti s povinnostmi zhotovitele při předání a převzetí díla.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</si>
</sst>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2"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7"/>
      <name val="Arial CE"/>
      <charset val="238"/>
    </font>
    <font>
      <sz val="8"/>
      <color indexed="12"/>
      <name val="Arial CE"/>
      <charset val="238"/>
    </font>
    <font>
      <sz val="8"/>
      <color indexed="9"/>
      <name val="Arial CE"/>
      <charset val="238"/>
    </font>
    <font>
      <sz val="8"/>
      <color indexed="21"/>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66">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18"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6" xfId="0" applyNumberFormat="1" applyFont="1" applyBorder="1" applyAlignment="1">
      <alignmen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0" fillId="0" borderId="32" xfId="0" applyNumberFormat="1" applyBorder="1" applyAlignment="1">
      <alignment vertical="center" wrapText="1"/>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2" xfId="0" applyNumberFormat="1" applyFont="1" applyBorder="1" applyAlignment="1">
      <alignment vertical="center" wrapText="1"/>
    </xf>
    <xf numFmtId="4" fontId="8" fillId="0" borderId="33" xfId="0" applyNumberFormat="1" applyFont="1" applyBorder="1" applyAlignment="1">
      <alignment vertical="center" wrapText="1"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6" fillId="0" borderId="0" xfId="0" applyFont="1"/>
    <xf numFmtId="49" fontId="0" fillId="0" borderId="0" xfId="0" applyNumberForma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4" fontId="17" fillId="0" borderId="0" xfId="0" applyNumberFormat="1" applyFont="1" applyBorder="1" applyAlignment="1">
      <alignment vertical="top" shrinkToFit="1"/>
    </xf>
    <xf numFmtId="164" fontId="19" fillId="0" borderId="0" xfId="0" applyNumberFormat="1" applyFont="1" applyBorder="1" applyAlignment="1">
      <alignment horizontal="center" vertical="top" wrapText="1" shrinkToFit="1"/>
    </xf>
    <xf numFmtId="164" fontId="19" fillId="0" borderId="0" xfId="0" applyNumberFormat="1" applyFont="1" applyBorder="1" applyAlignment="1">
      <alignment vertical="top" wrapText="1"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20" fillId="0" borderId="0" xfId="0" applyNumberFormat="1" applyFont="1" applyAlignment="1">
      <alignment wrapText="1"/>
    </xf>
    <xf numFmtId="0" fontId="17" fillId="0" borderId="18" xfId="0" applyNumberFormat="1" applyFont="1" applyBorder="1" applyAlignment="1">
      <alignment vertical="top" wrapText="1"/>
    </xf>
    <xf numFmtId="0" fontId="18" fillId="0" borderId="18" xfId="0" applyNumberFormat="1" applyFont="1" applyBorder="1" applyAlignment="1">
      <alignment vertical="top" wrapText="1"/>
    </xf>
    <xf numFmtId="0" fontId="18" fillId="0" borderId="0" xfId="0" applyNumberFormat="1" applyFont="1" applyBorder="1" applyAlignment="1">
      <alignment vertical="top" wrapTex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0" xfId="0" applyNumberFormat="1" applyFont="1" applyBorder="1" applyAlignment="1">
      <alignment horizontal="left" vertical="top" wrapText="1"/>
    </xf>
    <xf numFmtId="0" fontId="17" fillId="0" borderId="18" xfId="0" applyNumberFormat="1" applyFont="1" applyBorder="1" applyAlignment="1">
      <alignment horizontal="left" vertical="top" wrapText="1"/>
    </xf>
    <xf numFmtId="0" fontId="18" fillId="0" borderId="18" xfId="0" applyNumberFormat="1" applyFont="1" applyBorder="1" applyAlignment="1">
      <alignment horizontal="left" vertical="top" wrapText="1"/>
    </xf>
    <xf numFmtId="0" fontId="18" fillId="0" borderId="0" xfId="0" applyNumberFormat="1" applyFont="1" applyBorder="1" applyAlignment="1">
      <alignment horizontal="left" vertical="top" wrapText="1"/>
    </xf>
    <xf numFmtId="164" fontId="19" fillId="0" borderId="0" xfId="0" quotePrefix="1"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4"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49" fontId="17" fillId="0" borderId="43" xfId="0" applyNumberFormat="1" applyFont="1" applyBorder="1" applyAlignment="1">
      <alignment horizontal="left" vertical="top" wrapText="1"/>
    </xf>
    <xf numFmtId="164" fontId="21" fillId="0" borderId="0" xfId="0" applyNumberFormat="1" applyFont="1" applyBorder="1" applyAlignment="1">
      <alignment horizontal="center" vertical="top" wrapText="1" shrinkToFit="1"/>
    </xf>
    <xf numFmtId="164" fontId="21" fillId="0" borderId="0" xfId="0" applyNumberFormat="1" applyFont="1" applyBorder="1" applyAlignment="1">
      <alignment vertical="top" wrapText="1" shrinkToFit="1"/>
    </xf>
    <xf numFmtId="164" fontId="21" fillId="0" borderId="0" xfId="0" applyNumberFormat="1" applyFont="1" applyBorder="1" applyAlignment="1">
      <alignment horizontal="left" vertical="top" wrapText="1"/>
    </xf>
    <xf numFmtId="164" fontId="21" fillId="0" borderId="0" xfId="0" quotePrefix="1" applyNumberFormat="1" applyFont="1" applyBorder="1" applyAlignment="1">
      <alignment horizontal="lef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76" t="s">
        <v>39</v>
      </c>
      <c r="B2" s="76"/>
      <c r="C2" s="76"/>
      <c r="D2" s="76"/>
      <c r="E2" s="76"/>
      <c r="F2" s="76"/>
      <c r="G2" s="76"/>
    </row>
  </sheetData>
  <sheetProtection password="CA3F"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141"/>
  <sheetViews>
    <sheetView showGridLines="0" tabSelected="1" topLeftCell="B1" zoomScaleNormal="100" zoomScaleSheetLayoutView="75" workbookViewId="0">
      <selection activeCell="A28" sqref="A28"/>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36</v>
      </c>
      <c r="B1" s="77" t="s">
        <v>41</v>
      </c>
      <c r="C1" s="78"/>
      <c r="D1" s="78"/>
      <c r="E1" s="78"/>
      <c r="F1" s="78"/>
      <c r="G1" s="78"/>
      <c r="H1" s="78"/>
      <c r="I1" s="78"/>
      <c r="J1" s="79"/>
    </row>
    <row r="2" spans="1:15" ht="36" customHeight="1" x14ac:dyDescent="0.2">
      <c r="A2" s="2"/>
      <c r="B2" s="108" t="s">
        <v>22</v>
      </c>
      <c r="C2" s="109"/>
      <c r="D2" s="110" t="s">
        <v>43</v>
      </c>
      <c r="E2" s="111" t="s">
        <v>44</v>
      </c>
      <c r="F2" s="112"/>
      <c r="G2" s="112"/>
      <c r="H2" s="112"/>
      <c r="I2" s="112"/>
      <c r="J2" s="113"/>
      <c r="O2" s="1"/>
    </row>
    <row r="3" spans="1:15" ht="27" hidden="1" customHeight="1" x14ac:dyDescent="0.2">
      <c r="A3" s="2"/>
      <c r="B3" s="114"/>
      <c r="C3" s="109"/>
      <c r="D3" s="115"/>
      <c r="E3" s="116"/>
      <c r="F3" s="117"/>
      <c r="G3" s="117"/>
      <c r="H3" s="117"/>
      <c r="I3" s="117"/>
      <c r="J3" s="118"/>
    </row>
    <row r="4" spans="1:15" ht="23.25" customHeight="1" x14ac:dyDescent="0.2">
      <c r="A4" s="2"/>
      <c r="B4" s="119"/>
      <c r="C4" s="120"/>
      <c r="D4" s="121"/>
      <c r="E4" s="122"/>
      <c r="F4" s="122"/>
      <c r="G4" s="122"/>
      <c r="H4" s="122"/>
      <c r="I4" s="122"/>
      <c r="J4" s="123"/>
    </row>
    <row r="5" spans="1:15" ht="24" customHeight="1" x14ac:dyDescent="0.2">
      <c r="A5" s="2"/>
      <c r="B5" s="31" t="s">
        <v>42</v>
      </c>
      <c r="D5" s="124" t="s">
        <v>45</v>
      </c>
      <c r="E5" s="91"/>
      <c r="F5" s="91"/>
      <c r="G5" s="91"/>
      <c r="H5" s="18" t="s">
        <v>40</v>
      </c>
      <c r="I5" s="128" t="s">
        <v>49</v>
      </c>
      <c r="J5" s="8"/>
    </row>
    <row r="6" spans="1:15" ht="15.75" customHeight="1" x14ac:dyDescent="0.2">
      <c r="A6" s="2"/>
      <c r="B6" s="28"/>
      <c r="C6" s="55"/>
      <c r="D6" s="125" t="s">
        <v>46</v>
      </c>
      <c r="E6" s="92"/>
      <c r="F6" s="92"/>
      <c r="G6" s="92"/>
      <c r="H6" s="18" t="s">
        <v>34</v>
      </c>
      <c r="I6" s="128" t="s">
        <v>50</v>
      </c>
      <c r="J6" s="8"/>
    </row>
    <row r="7" spans="1:15" ht="15.75" customHeight="1" x14ac:dyDescent="0.2">
      <c r="A7" s="2"/>
      <c r="B7" s="29"/>
      <c r="C7" s="56"/>
      <c r="D7" s="127" t="s">
        <v>48</v>
      </c>
      <c r="E7" s="126" t="s">
        <v>47</v>
      </c>
      <c r="F7" s="93"/>
      <c r="G7" s="93"/>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129"/>
      <c r="E11" s="129"/>
      <c r="F11" s="129"/>
      <c r="G11" s="129"/>
      <c r="H11" s="18" t="s">
        <v>40</v>
      </c>
      <c r="I11" s="134"/>
      <c r="J11" s="8"/>
    </row>
    <row r="12" spans="1:15" ht="15.75" customHeight="1" x14ac:dyDescent="0.2">
      <c r="A12" s="2"/>
      <c r="B12" s="28"/>
      <c r="C12" s="55"/>
      <c r="D12" s="130"/>
      <c r="E12" s="130"/>
      <c r="F12" s="130"/>
      <c r="G12" s="130"/>
      <c r="H12" s="18" t="s">
        <v>34</v>
      </c>
      <c r="I12" s="134"/>
      <c r="J12" s="8"/>
    </row>
    <row r="13" spans="1:15" ht="15.75" customHeight="1" x14ac:dyDescent="0.2">
      <c r="A13" s="2"/>
      <c r="B13" s="29"/>
      <c r="C13" s="56"/>
      <c r="D13" s="133"/>
      <c r="E13" s="131"/>
      <c r="F13" s="132"/>
      <c r="G13" s="132"/>
      <c r="H13" s="19"/>
      <c r="I13" s="23"/>
      <c r="J13" s="34"/>
    </row>
    <row r="14" spans="1:15" ht="24" customHeight="1" x14ac:dyDescent="0.2">
      <c r="A14" s="2"/>
      <c r="B14" s="43" t="s">
        <v>21</v>
      </c>
      <c r="C14" s="58"/>
      <c r="D14" s="59"/>
      <c r="E14" s="60"/>
      <c r="F14" s="44"/>
      <c r="G14" s="44"/>
      <c r="H14" s="45"/>
      <c r="I14" s="44"/>
      <c r="J14" s="46"/>
    </row>
    <row r="15" spans="1:15" ht="32.25" customHeight="1" x14ac:dyDescent="0.2">
      <c r="A15" s="2"/>
      <c r="B15" s="35" t="s">
        <v>32</v>
      </c>
      <c r="C15" s="61"/>
      <c r="D15" s="54"/>
      <c r="E15" s="86"/>
      <c r="F15" s="86"/>
      <c r="G15" s="87"/>
      <c r="H15" s="87"/>
      <c r="I15" s="87" t="s">
        <v>29</v>
      </c>
      <c r="J15" s="88"/>
    </row>
    <row r="16" spans="1:15" ht="23.25" customHeight="1" x14ac:dyDescent="0.2">
      <c r="A16" s="198" t="s">
        <v>24</v>
      </c>
      <c r="B16" s="38" t="s">
        <v>24</v>
      </c>
      <c r="C16" s="62"/>
      <c r="D16" s="63"/>
      <c r="E16" s="83"/>
      <c r="F16" s="84"/>
      <c r="G16" s="83"/>
      <c r="H16" s="84"/>
      <c r="I16" s="83">
        <f>SUMIF(F126:F137,A16,I126:I137)+SUMIF(F126:F137,"PSU",I126:I137)</f>
        <v>0</v>
      </c>
      <c r="J16" s="85"/>
    </row>
    <row r="17" spans="1:10" ht="23.25" customHeight="1" x14ac:dyDescent="0.2">
      <c r="A17" s="198" t="s">
        <v>25</v>
      </c>
      <c r="B17" s="38" t="s">
        <v>25</v>
      </c>
      <c r="C17" s="62"/>
      <c r="D17" s="63"/>
      <c r="E17" s="83"/>
      <c r="F17" s="84"/>
      <c r="G17" s="83"/>
      <c r="H17" s="84"/>
      <c r="I17" s="83">
        <f>SUMIF(F126:F137,A17,I126:I137)</f>
        <v>0</v>
      </c>
      <c r="J17" s="85"/>
    </row>
    <row r="18" spans="1:10" ht="23.25" customHeight="1" x14ac:dyDescent="0.2">
      <c r="A18" s="198" t="s">
        <v>26</v>
      </c>
      <c r="B18" s="38" t="s">
        <v>26</v>
      </c>
      <c r="C18" s="62"/>
      <c r="D18" s="63"/>
      <c r="E18" s="83"/>
      <c r="F18" s="84"/>
      <c r="G18" s="83"/>
      <c r="H18" s="84"/>
      <c r="I18" s="83">
        <f>SUMIF(F126:F137,A18,I126:I137)</f>
        <v>0</v>
      </c>
      <c r="J18" s="85"/>
    </row>
    <row r="19" spans="1:10" ht="23.25" customHeight="1" x14ac:dyDescent="0.2">
      <c r="A19" s="198" t="s">
        <v>134</v>
      </c>
      <c r="B19" s="38" t="s">
        <v>27</v>
      </c>
      <c r="C19" s="62"/>
      <c r="D19" s="63"/>
      <c r="E19" s="83"/>
      <c r="F19" s="84"/>
      <c r="G19" s="83"/>
      <c r="H19" s="84"/>
      <c r="I19" s="83">
        <f>SUMIF(F126:F137,A19,I126:I137)</f>
        <v>0</v>
      </c>
      <c r="J19" s="85"/>
    </row>
    <row r="20" spans="1:10" ht="23.25" customHeight="1" x14ac:dyDescent="0.2">
      <c r="A20" s="198" t="s">
        <v>135</v>
      </c>
      <c r="B20" s="38" t="s">
        <v>28</v>
      </c>
      <c r="C20" s="62"/>
      <c r="D20" s="63"/>
      <c r="E20" s="83"/>
      <c r="F20" s="84"/>
      <c r="G20" s="83"/>
      <c r="H20" s="84"/>
      <c r="I20" s="83">
        <f>SUMIF(F126:F137,A20,I126:I137)</f>
        <v>0</v>
      </c>
      <c r="J20" s="85"/>
    </row>
    <row r="21" spans="1:10" ht="23.25" customHeight="1" x14ac:dyDescent="0.2">
      <c r="A21" s="2"/>
      <c r="B21" s="48" t="s">
        <v>29</v>
      </c>
      <c r="C21" s="64"/>
      <c r="D21" s="65"/>
      <c r="E21" s="89"/>
      <c r="F21" s="90"/>
      <c r="G21" s="89"/>
      <c r="H21" s="90"/>
      <c r="I21" s="89">
        <f>SUM(I16:J20)</f>
        <v>0</v>
      </c>
      <c r="J21" s="99"/>
    </row>
    <row r="22" spans="1:10" ht="33" customHeight="1" x14ac:dyDescent="0.2">
      <c r="A22" s="2"/>
      <c r="B22" s="42" t="s">
        <v>33</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97">
        <f>ZakladDPHSniVypocet</f>
        <v>0</v>
      </c>
      <c r="H23" s="98"/>
      <c r="I23" s="98"/>
      <c r="J23" s="40" t="str">
        <f t="shared" ref="J23:J28" si="0">Mena</f>
        <v>CZK</v>
      </c>
    </row>
    <row r="24" spans="1:10" ht="23.25" customHeight="1" x14ac:dyDescent="0.2">
      <c r="A24" s="2">
        <f>(A23-INT(A23))*100</f>
        <v>0</v>
      </c>
      <c r="B24" s="38" t="s">
        <v>13</v>
      </c>
      <c r="C24" s="62"/>
      <c r="D24" s="63"/>
      <c r="E24" s="67">
        <f>SazbaDPH1</f>
        <v>15</v>
      </c>
      <c r="F24" s="39" t="s">
        <v>0</v>
      </c>
      <c r="G24" s="95">
        <f>IF(A24&gt;50, ROUNDUP(A23, 0), ROUNDDOWN(A23, 0))</f>
        <v>0</v>
      </c>
      <c r="H24" s="96"/>
      <c r="I24" s="96"/>
      <c r="J24" s="40" t="str">
        <f t="shared" si="0"/>
        <v>CZK</v>
      </c>
    </row>
    <row r="25" spans="1:10" ht="23.25" customHeight="1" x14ac:dyDescent="0.2">
      <c r="A25" s="2">
        <f>ZakladDPHZakl*SazbaDPH2/100</f>
        <v>0</v>
      </c>
      <c r="B25" s="38" t="s">
        <v>14</v>
      </c>
      <c r="C25" s="62"/>
      <c r="D25" s="63"/>
      <c r="E25" s="67">
        <v>21</v>
      </c>
      <c r="F25" s="39" t="s">
        <v>0</v>
      </c>
      <c r="G25" s="97">
        <f>ZakladDPHZaklVypocet</f>
        <v>0</v>
      </c>
      <c r="H25" s="98"/>
      <c r="I25" s="98"/>
      <c r="J25" s="40" t="str">
        <f t="shared" si="0"/>
        <v>CZK</v>
      </c>
    </row>
    <row r="26" spans="1:10" ht="23.25" customHeight="1" x14ac:dyDescent="0.2">
      <c r="A26" s="2">
        <f>(A25-INT(A25))*100</f>
        <v>0</v>
      </c>
      <c r="B26" s="32" t="s">
        <v>15</v>
      </c>
      <c r="C26" s="68"/>
      <c r="D26" s="54"/>
      <c r="E26" s="69">
        <f>SazbaDPH2</f>
        <v>21</v>
      </c>
      <c r="F26" s="30" t="s">
        <v>0</v>
      </c>
      <c r="G26" s="80">
        <f>IF(A26&gt;50, ROUNDUP(A25, 0), ROUNDDOWN(A25, 0))</f>
        <v>0</v>
      </c>
      <c r="H26" s="81"/>
      <c r="I26" s="81"/>
      <c r="J26" s="37" t="str">
        <f t="shared" si="0"/>
        <v>CZK</v>
      </c>
    </row>
    <row r="27" spans="1:10" ht="23.25" customHeight="1" thickBot="1" x14ac:dyDescent="0.25">
      <c r="A27" s="2">
        <f>ZakladDPHSni+DPHSni+ZakladDPHZakl+DPHZakl</f>
        <v>0</v>
      </c>
      <c r="B27" s="31" t="s">
        <v>4</v>
      </c>
      <c r="C27" s="70"/>
      <c r="D27" s="71"/>
      <c r="E27" s="70"/>
      <c r="F27" s="16"/>
      <c r="G27" s="82">
        <f>CenaCelkem-(ZakladDPHSni+DPHSni+ZakladDPHZakl+DPHZakl)</f>
        <v>0</v>
      </c>
      <c r="H27" s="82"/>
      <c r="I27" s="82"/>
      <c r="J27" s="41" t="str">
        <f t="shared" si="0"/>
        <v>CZK</v>
      </c>
    </row>
    <row r="28" spans="1:10" ht="27.75" hidden="1" customHeight="1" thickBot="1" x14ac:dyDescent="0.25">
      <c r="A28" s="2"/>
      <c r="B28" s="166" t="s">
        <v>23</v>
      </c>
      <c r="C28" s="167"/>
      <c r="D28" s="167"/>
      <c r="E28" s="168"/>
      <c r="F28" s="169"/>
      <c r="G28" s="170">
        <f>ZakladDPHSniVypocet+ZakladDPHZaklVypocet</f>
        <v>0</v>
      </c>
      <c r="H28" s="170"/>
      <c r="I28" s="170"/>
      <c r="J28" s="171" t="str">
        <f t="shared" si="0"/>
        <v>CZK</v>
      </c>
    </row>
    <row r="29" spans="1:10" ht="27.75" customHeight="1" thickBot="1" x14ac:dyDescent="0.25">
      <c r="A29" s="2">
        <f>(A27-INT(A27))*100</f>
        <v>0</v>
      </c>
      <c r="B29" s="166" t="s">
        <v>35</v>
      </c>
      <c r="C29" s="172"/>
      <c r="D29" s="172"/>
      <c r="E29" s="172"/>
      <c r="F29" s="173"/>
      <c r="G29" s="174">
        <f>IF(A29&gt;50, ROUNDUP(A27, 0), ROUNDDOWN(A27, 0))</f>
        <v>0</v>
      </c>
      <c r="H29" s="174"/>
      <c r="I29" s="174"/>
      <c r="J29" s="175" t="s">
        <v>65</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100"/>
      <c r="E34" s="101"/>
      <c r="G34" s="102"/>
      <c r="H34" s="103"/>
      <c r="I34" s="103"/>
      <c r="J34" s="25"/>
    </row>
    <row r="35" spans="1:10" ht="12.75" customHeight="1" x14ac:dyDescent="0.2">
      <c r="A35" s="2"/>
      <c r="B35" s="2"/>
      <c r="D35" s="94" t="s">
        <v>2</v>
      </c>
      <c r="E35" s="94"/>
      <c r="H35" s="10" t="s">
        <v>3</v>
      </c>
      <c r="J35" s="9"/>
    </row>
    <row r="36" spans="1:10" ht="13.5" customHeight="1" thickBot="1" x14ac:dyDescent="0.25">
      <c r="A36" s="11"/>
      <c r="B36" s="11"/>
      <c r="C36" s="75"/>
      <c r="D36" s="75"/>
      <c r="E36" s="75"/>
      <c r="F36" s="12"/>
      <c r="G36" s="12"/>
      <c r="H36" s="12"/>
      <c r="I36" s="12"/>
      <c r="J36" s="13"/>
    </row>
    <row r="37" spans="1:10" ht="27" customHeight="1" x14ac:dyDescent="0.2">
      <c r="B37" s="138" t="s">
        <v>16</v>
      </c>
      <c r="C37" s="139"/>
      <c r="D37" s="139"/>
      <c r="E37" s="139"/>
      <c r="F37" s="140"/>
      <c r="G37" s="140"/>
      <c r="H37" s="140"/>
      <c r="I37" s="140"/>
      <c r="J37" s="141"/>
    </row>
    <row r="38" spans="1:10" ht="25.5" customHeight="1" x14ac:dyDescent="0.2">
      <c r="A38" s="137" t="s">
        <v>37</v>
      </c>
      <c r="B38" s="142" t="s">
        <v>17</v>
      </c>
      <c r="C38" s="143" t="s">
        <v>5</v>
      </c>
      <c r="D38" s="143"/>
      <c r="E38" s="143"/>
      <c r="F38" s="144" t="str">
        <f>B23</f>
        <v>Základ pro sníženou DPH</v>
      </c>
      <c r="G38" s="144" t="str">
        <f>B25</f>
        <v>Základ pro základní DPH</v>
      </c>
      <c r="H38" s="145" t="s">
        <v>18</v>
      </c>
      <c r="I38" s="145" t="s">
        <v>1</v>
      </c>
      <c r="J38" s="146" t="s">
        <v>0</v>
      </c>
    </row>
    <row r="39" spans="1:10" ht="25.5" hidden="1" customHeight="1" x14ac:dyDescent="0.2">
      <c r="A39" s="137">
        <v>1</v>
      </c>
      <c r="B39" s="147" t="s">
        <v>51</v>
      </c>
      <c r="C39" s="148"/>
      <c r="D39" s="148"/>
      <c r="E39" s="148"/>
      <c r="F39" s="149">
        <f>'01 R310.1.01 Pol'!AE32+'01 R310.1.02 Pol'!AE61+'01 R310.1.04 Pol'!AE123+'VN01 R310.1.05 Pol'!AE31</f>
        <v>0</v>
      </c>
      <c r="G39" s="150">
        <f>'01 R310.1.01 Pol'!AF32+'01 R310.1.02 Pol'!AF61+'01 R310.1.04 Pol'!AF123+'VN01 R310.1.05 Pol'!AF31</f>
        <v>0</v>
      </c>
      <c r="H39" s="151">
        <f>(F39*SazbaDPH1/100)+(G39*SazbaDPH2/100)</f>
        <v>0</v>
      </c>
      <c r="I39" s="151">
        <f>F39+G39+H39</f>
        <v>0</v>
      </c>
      <c r="J39" s="152" t="str">
        <f>IF(CenaCelkemVypocet=0,"",I39/CenaCelkemVypocet*100)</f>
        <v/>
      </c>
    </row>
    <row r="40" spans="1:10" ht="25.5" customHeight="1" x14ac:dyDescent="0.2">
      <c r="A40" s="137">
        <v>2</v>
      </c>
      <c r="B40" s="153"/>
      <c r="C40" s="154" t="s">
        <v>52</v>
      </c>
      <c r="D40" s="154"/>
      <c r="E40" s="154"/>
      <c r="F40" s="155"/>
      <c r="G40" s="156"/>
      <c r="H40" s="156">
        <f>(F40*SazbaDPH1/100)+(G40*SazbaDPH2/100)</f>
        <v>0</v>
      </c>
      <c r="I40" s="156"/>
      <c r="J40" s="157"/>
    </row>
    <row r="41" spans="1:10" ht="25.5" customHeight="1" x14ac:dyDescent="0.2">
      <c r="A41" s="137">
        <v>2</v>
      </c>
      <c r="B41" s="153" t="s">
        <v>53</v>
      </c>
      <c r="C41" s="154" t="s">
        <v>54</v>
      </c>
      <c r="D41" s="154"/>
      <c r="E41" s="154"/>
      <c r="F41" s="155">
        <f>'01 R310.1.01 Pol'!AE32+'01 R310.1.02 Pol'!AE61+'01 R310.1.04 Pol'!AE123</f>
        <v>0</v>
      </c>
      <c r="G41" s="156">
        <f>'01 R310.1.01 Pol'!AF32+'01 R310.1.02 Pol'!AF61+'01 R310.1.04 Pol'!AF123</f>
        <v>0</v>
      </c>
      <c r="H41" s="156">
        <f>(F41*SazbaDPH1/100)+(G41*SazbaDPH2/100)</f>
        <v>0</v>
      </c>
      <c r="I41" s="156">
        <f>F41+G41+H41</f>
        <v>0</v>
      </c>
      <c r="J41" s="157" t="str">
        <f>IF(CenaCelkemVypocet=0,"",I41/CenaCelkemVypocet*100)</f>
        <v/>
      </c>
    </row>
    <row r="42" spans="1:10" ht="25.5" customHeight="1" x14ac:dyDescent="0.2">
      <c r="A42" s="137">
        <v>3</v>
      </c>
      <c r="B42" s="158" t="s">
        <v>55</v>
      </c>
      <c r="C42" s="148" t="s">
        <v>56</v>
      </c>
      <c r="D42" s="148"/>
      <c r="E42" s="148"/>
      <c r="F42" s="159">
        <f>'01 R310.1.01 Pol'!AE32</f>
        <v>0</v>
      </c>
      <c r="G42" s="151">
        <f>'01 R310.1.01 Pol'!AF32</f>
        <v>0</v>
      </c>
      <c r="H42" s="151">
        <f>(F42*SazbaDPH1/100)+(G42*SazbaDPH2/100)</f>
        <v>0</v>
      </c>
      <c r="I42" s="151">
        <f>F42+G42+H42</f>
        <v>0</v>
      </c>
      <c r="J42" s="152" t="str">
        <f>IF(CenaCelkemVypocet=0,"",I42/CenaCelkemVypocet*100)</f>
        <v/>
      </c>
    </row>
    <row r="43" spans="1:10" ht="25.5" customHeight="1" x14ac:dyDescent="0.2">
      <c r="A43" s="137">
        <v>3</v>
      </c>
      <c r="B43" s="158" t="s">
        <v>57</v>
      </c>
      <c r="C43" s="148" t="s">
        <v>58</v>
      </c>
      <c r="D43" s="148"/>
      <c r="E43" s="148"/>
      <c r="F43" s="159">
        <f>'01 R310.1.02 Pol'!AE61</f>
        <v>0</v>
      </c>
      <c r="G43" s="151">
        <f>'01 R310.1.02 Pol'!AF61</f>
        <v>0</v>
      </c>
      <c r="H43" s="151">
        <f>(F43*SazbaDPH1/100)+(G43*SazbaDPH2/100)</f>
        <v>0</v>
      </c>
      <c r="I43" s="151">
        <f>F43+G43+H43</f>
        <v>0</v>
      </c>
      <c r="J43" s="152" t="str">
        <f>IF(CenaCelkemVypocet=0,"",I43/CenaCelkemVypocet*100)</f>
        <v/>
      </c>
    </row>
    <row r="44" spans="1:10" ht="25.5" customHeight="1" x14ac:dyDescent="0.2">
      <c r="A44" s="137">
        <v>3</v>
      </c>
      <c r="B44" s="158" t="s">
        <v>59</v>
      </c>
      <c r="C44" s="148" t="s">
        <v>60</v>
      </c>
      <c r="D44" s="148"/>
      <c r="E44" s="148"/>
      <c r="F44" s="159">
        <f>'01 R310.1.04 Pol'!AE123</f>
        <v>0</v>
      </c>
      <c r="G44" s="151">
        <f>'01 R310.1.04 Pol'!AF123</f>
        <v>0</v>
      </c>
      <c r="H44" s="151">
        <f>(F44*SazbaDPH1/100)+(G44*SazbaDPH2/100)</f>
        <v>0</v>
      </c>
      <c r="I44" s="151">
        <f>F44+G44+H44</f>
        <v>0</v>
      </c>
      <c r="J44" s="152" t="str">
        <f>IF(CenaCelkemVypocet=0,"",I44/CenaCelkemVypocet*100)</f>
        <v/>
      </c>
    </row>
    <row r="45" spans="1:10" ht="25.5" customHeight="1" x14ac:dyDescent="0.2">
      <c r="A45" s="137">
        <v>2</v>
      </c>
      <c r="B45" s="153" t="s">
        <v>61</v>
      </c>
      <c r="C45" s="154" t="s">
        <v>62</v>
      </c>
      <c r="D45" s="154"/>
      <c r="E45" s="154"/>
      <c r="F45" s="155">
        <f>'VN01 R310.1.05 Pol'!AE31</f>
        <v>0</v>
      </c>
      <c r="G45" s="156">
        <f>'VN01 R310.1.05 Pol'!AF31</f>
        <v>0</v>
      </c>
      <c r="H45" s="156">
        <f>(F45*SazbaDPH1/100)+(G45*SazbaDPH2/100)</f>
        <v>0</v>
      </c>
      <c r="I45" s="156">
        <f>F45+G45+H45</f>
        <v>0</v>
      </c>
      <c r="J45" s="157" t="str">
        <f>IF(CenaCelkemVypocet=0,"",I45/CenaCelkemVypocet*100)</f>
        <v/>
      </c>
    </row>
    <row r="46" spans="1:10" ht="25.5" customHeight="1" x14ac:dyDescent="0.2">
      <c r="A46" s="137">
        <v>3</v>
      </c>
      <c r="B46" s="158" t="s">
        <v>63</v>
      </c>
      <c r="C46" s="148" t="s">
        <v>62</v>
      </c>
      <c r="D46" s="148"/>
      <c r="E46" s="148"/>
      <c r="F46" s="159">
        <f>'VN01 R310.1.05 Pol'!AE31</f>
        <v>0</v>
      </c>
      <c r="G46" s="151">
        <f>'VN01 R310.1.05 Pol'!AF31</f>
        <v>0</v>
      </c>
      <c r="H46" s="151">
        <f>(F46*SazbaDPH1/100)+(G46*SazbaDPH2/100)</f>
        <v>0</v>
      </c>
      <c r="I46" s="151">
        <f>F46+G46+H46</f>
        <v>0</v>
      </c>
      <c r="J46" s="152" t="str">
        <f>IF(CenaCelkemVypocet=0,"",I46/CenaCelkemVypocet*100)</f>
        <v/>
      </c>
    </row>
    <row r="47" spans="1:10" ht="25.5" customHeight="1" x14ac:dyDescent="0.2">
      <c r="A47" s="137"/>
      <c r="B47" s="160" t="s">
        <v>64</v>
      </c>
      <c r="C47" s="161"/>
      <c r="D47" s="161"/>
      <c r="E47" s="162"/>
      <c r="F47" s="163">
        <f>SUMIF(A39:A46,"=1",F39:F46)</f>
        <v>0</v>
      </c>
      <c r="G47" s="164">
        <f>SUMIF(A39:A46,"=1",G39:G46)</f>
        <v>0</v>
      </c>
      <c r="H47" s="164">
        <f>SUMIF(A39:A46,"=1",H39:H46)</f>
        <v>0</v>
      </c>
      <c r="I47" s="164">
        <f>SUMIF(A39:A46,"=1",I39:I46)</f>
        <v>0</v>
      </c>
      <c r="J47" s="165">
        <f>SUMIF(A39:A46,"=1",J39:J46)</f>
        <v>0</v>
      </c>
    </row>
    <row r="49" spans="1:52" x14ac:dyDescent="0.2">
      <c r="A49" t="s">
        <v>66</v>
      </c>
      <c r="B49" t="s">
        <v>67</v>
      </c>
    </row>
    <row r="50" spans="1:52" x14ac:dyDescent="0.2">
      <c r="B50" s="177" t="s">
        <v>68</v>
      </c>
      <c r="C50" s="177"/>
      <c r="D50" s="177"/>
      <c r="E50" s="177"/>
      <c r="F50" s="177"/>
      <c r="G50" s="177"/>
      <c r="H50" s="177"/>
      <c r="I50" s="177"/>
      <c r="J50" s="177"/>
      <c r="AZ50" s="176" t="str">
        <f>B50</f>
        <v>1. PODMÍNKY PRO ZPRACOVÁNÍ NABÍDKOVÉ CENY</v>
      </c>
    </row>
    <row r="52" spans="1:52" x14ac:dyDescent="0.2">
      <c r="B52" s="177" t="s">
        <v>69</v>
      </c>
      <c r="C52" s="177"/>
      <c r="D52" s="177"/>
      <c r="E52" s="177"/>
      <c r="F52" s="177"/>
      <c r="G52" s="177"/>
      <c r="H52" s="177"/>
      <c r="I52" s="177"/>
      <c r="J52" s="177"/>
      <c r="AZ52" s="176" t="str">
        <f>B52</f>
        <v xml:space="preserve">        Preambule</v>
      </c>
    </row>
    <row r="54" spans="1:52" ht="51" x14ac:dyDescent="0.2">
      <c r="B54" s="177" t="s">
        <v>70</v>
      </c>
      <c r="C54" s="177"/>
      <c r="D54" s="177"/>
      <c r="E54" s="177"/>
      <c r="F54" s="177"/>
      <c r="G54" s="177"/>
      <c r="H54" s="177"/>
      <c r="I54" s="177"/>
      <c r="J54" s="177"/>
      <c r="AZ54" s="176" t="str">
        <f>B54</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5" spans="1:52" ht="51" x14ac:dyDescent="0.2">
      <c r="B55" s="177" t="s">
        <v>71</v>
      </c>
      <c r="C55" s="177"/>
      <c r="D55" s="177"/>
      <c r="E55" s="177"/>
      <c r="F55" s="177"/>
      <c r="G55" s="177"/>
      <c r="H55" s="177"/>
      <c r="I55" s="177"/>
      <c r="J55" s="177"/>
      <c r="AZ55" s="176" t="str">
        <f>B55</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7" spans="1:52" x14ac:dyDescent="0.2">
      <c r="B57" s="177" t="s">
        <v>72</v>
      </c>
      <c r="C57" s="177"/>
      <c r="D57" s="177"/>
      <c r="E57" s="177"/>
      <c r="F57" s="177"/>
      <c r="G57" s="177"/>
      <c r="H57" s="177"/>
      <c r="I57" s="177"/>
      <c r="J57" s="177"/>
      <c r="AZ57" s="176" t="str">
        <f>B57</f>
        <v xml:space="preserve">        Vymezení některých pojmů</v>
      </c>
    </row>
    <row r="60" spans="1:52" x14ac:dyDescent="0.2">
      <c r="B60" s="177" t="s">
        <v>73</v>
      </c>
      <c r="C60" s="177"/>
      <c r="D60" s="177"/>
      <c r="E60" s="177"/>
      <c r="F60" s="177"/>
      <c r="G60" s="177"/>
      <c r="H60" s="177"/>
      <c r="I60" s="177"/>
      <c r="J60" s="177"/>
      <c r="AZ60" s="176" t="str">
        <f>B60</f>
        <v>Pro účely zpracování nabídkové ceny se jsou použity některé pojmy, pod kterými se rozumí:</v>
      </c>
    </row>
    <row r="61" spans="1:52" ht="38.25" x14ac:dyDescent="0.2">
      <c r="B61" s="177" t="s">
        <v>74</v>
      </c>
      <c r="C61" s="177"/>
      <c r="D61" s="177"/>
      <c r="E61" s="177"/>
      <c r="F61" s="177"/>
      <c r="G61" s="177"/>
      <c r="H61" s="177"/>
      <c r="I61" s="177"/>
      <c r="J61" s="177"/>
      <c r="AZ61" s="176" t="str">
        <f>B61</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2" spans="1:52" ht="38.25" x14ac:dyDescent="0.2">
      <c r="B62" s="177" t="s">
        <v>75</v>
      </c>
      <c r="C62" s="177"/>
      <c r="D62" s="177"/>
      <c r="E62" s="177"/>
      <c r="F62" s="177"/>
      <c r="G62" s="177"/>
      <c r="H62" s="177"/>
      <c r="I62" s="177"/>
      <c r="J62" s="177"/>
      <c r="AZ62" s="176" t="str">
        <f>B62</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3" spans="1:52" ht="51" x14ac:dyDescent="0.2">
      <c r="B63" s="177" t="s">
        <v>76</v>
      </c>
      <c r="C63" s="177"/>
      <c r="D63" s="177"/>
      <c r="E63" s="177"/>
      <c r="F63" s="177"/>
      <c r="G63" s="177"/>
      <c r="H63" s="177"/>
      <c r="I63" s="177"/>
      <c r="J63" s="177"/>
      <c r="AZ63" s="176" t="str">
        <f>B63</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4" spans="1:52" ht="76.5" x14ac:dyDescent="0.2">
      <c r="B64" s="177" t="s">
        <v>77</v>
      </c>
      <c r="C64" s="177"/>
      <c r="D64" s="177"/>
      <c r="E64" s="177"/>
      <c r="F64" s="177"/>
      <c r="G64" s="177"/>
      <c r="H64" s="177"/>
      <c r="I64" s="177"/>
      <c r="J64" s="177"/>
      <c r="AZ64" s="176" t="str">
        <f>B64</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5" spans="2:52" ht="51" x14ac:dyDescent="0.2">
      <c r="B65" s="177" t="s">
        <v>78</v>
      </c>
      <c r="C65" s="177"/>
      <c r="D65" s="177"/>
      <c r="E65" s="177"/>
      <c r="F65" s="177"/>
      <c r="G65" s="177"/>
      <c r="H65" s="177"/>
      <c r="I65" s="177"/>
      <c r="J65" s="177"/>
      <c r="AZ65" s="176" t="str">
        <f>B65</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7" spans="2:52" x14ac:dyDescent="0.2">
      <c r="B67" s="177" t="s">
        <v>79</v>
      </c>
      <c r="C67" s="177"/>
      <c r="D67" s="177"/>
      <c r="E67" s="177"/>
      <c r="F67" s="177"/>
      <c r="G67" s="177"/>
      <c r="H67" s="177"/>
      <c r="I67" s="177"/>
      <c r="J67" s="177"/>
      <c r="AZ67" s="176" t="str">
        <f>B67</f>
        <v xml:space="preserve">        Cenová soustava</v>
      </c>
    </row>
    <row r="69" spans="2:52" x14ac:dyDescent="0.2">
      <c r="B69" s="177" t="s">
        <v>80</v>
      </c>
      <c r="C69" s="177"/>
      <c r="D69" s="177"/>
      <c r="E69" s="177"/>
      <c r="F69" s="177"/>
      <c r="G69" s="177"/>
      <c r="H69" s="177"/>
      <c r="I69" s="177"/>
      <c r="J69" s="177"/>
      <c r="AZ69" s="176" t="str">
        <f>B69</f>
        <v xml:space="preserve">        Použitá cenová soustava</v>
      </c>
    </row>
    <row r="70" spans="2:52" ht="38.25" x14ac:dyDescent="0.2">
      <c r="B70" s="177" t="s">
        <v>81</v>
      </c>
      <c r="C70" s="177"/>
      <c r="D70" s="177"/>
      <c r="E70" s="177"/>
      <c r="F70" s="177"/>
      <c r="G70" s="177"/>
      <c r="H70" s="177"/>
      <c r="I70" s="177"/>
      <c r="J70" s="177"/>
      <c r="AZ70" s="176" t="str">
        <f>B70</f>
        <v>Soupisy stavebních prací, dodávek a služeb jsou zpracovány s použitím cenové soustavy zpracované společností RTS, a.s.. Položky z cenové soustavy mají uveden odkaz na cenovou soustavu včetně označení příslušného ceníku.</v>
      </c>
    </row>
    <row r="72" spans="2:52" x14ac:dyDescent="0.2">
      <c r="B72" s="177" t="s">
        <v>82</v>
      </c>
      <c r="C72" s="177"/>
      <c r="D72" s="177"/>
      <c r="E72" s="177"/>
      <c r="F72" s="177"/>
      <c r="G72" s="177"/>
      <c r="H72" s="177"/>
      <c r="I72" s="177"/>
      <c r="J72" s="177"/>
      <c r="AZ72" s="176" t="str">
        <f>B72</f>
        <v xml:space="preserve">        Technické podmínky</v>
      </c>
    </row>
    <row r="73" spans="2:52" ht="38.25" x14ac:dyDescent="0.2">
      <c r="B73" s="177" t="s">
        <v>83</v>
      </c>
      <c r="C73" s="177"/>
      <c r="D73" s="177"/>
      <c r="E73" s="177"/>
      <c r="F73" s="177"/>
      <c r="G73" s="177"/>
      <c r="H73" s="177"/>
      <c r="I73" s="177"/>
      <c r="J73" s="177"/>
      <c r="AZ73" s="176" t="str">
        <f>B73</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5" spans="2:52" x14ac:dyDescent="0.2">
      <c r="B75" s="177" t="s">
        <v>84</v>
      </c>
      <c r="C75" s="177"/>
      <c r="D75" s="177"/>
      <c r="E75" s="177"/>
      <c r="F75" s="177"/>
      <c r="G75" s="177"/>
      <c r="H75" s="177"/>
      <c r="I75" s="177"/>
      <c r="J75" s="177"/>
      <c r="AZ75" s="176" t="str">
        <f>B75</f>
        <v>Individuální položky</v>
      </c>
    </row>
    <row r="76" spans="2:52" ht="38.25" x14ac:dyDescent="0.2">
      <c r="B76" s="177" t="s">
        <v>85</v>
      </c>
      <c r="C76" s="177"/>
      <c r="D76" s="177"/>
      <c r="E76" s="177"/>
      <c r="F76" s="177"/>
      <c r="G76" s="177"/>
      <c r="H76" s="177"/>
      <c r="I76" s="177"/>
      <c r="J76" s="177"/>
      <c r="AZ76" s="176" t="str">
        <f>B76</f>
        <v>Položky soupisu prací, které cenová soustava neobsahuje, jsou označeny popisem „vlastní“. Pro tyto položky jsou cenové a technické podmínky definovány jejich popisem, případně odkazem na konkrétní část příslušné dokumentace.</v>
      </c>
    </row>
    <row r="78" spans="2:52" x14ac:dyDescent="0.2">
      <c r="B78" s="177" t="s">
        <v>86</v>
      </c>
      <c r="C78" s="177"/>
      <c r="D78" s="177"/>
      <c r="E78" s="177"/>
      <c r="F78" s="177"/>
      <c r="G78" s="177"/>
      <c r="H78" s="177"/>
      <c r="I78" s="177"/>
      <c r="J78" s="177"/>
      <c r="AZ78" s="176" t="str">
        <f>B78</f>
        <v xml:space="preserve">        Závaznost a změna soupisu</v>
      </c>
    </row>
    <row r="80" spans="2:52" x14ac:dyDescent="0.2">
      <c r="B80" s="177" t="s">
        <v>87</v>
      </c>
      <c r="C80" s="177"/>
      <c r="D80" s="177"/>
      <c r="E80" s="177"/>
      <c r="F80" s="177"/>
      <c r="G80" s="177"/>
      <c r="H80" s="177"/>
      <c r="I80" s="177"/>
      <c r="J80" s="177"/>
      <c r="AZ80" s="176" t="str">
        <f>B80</f>
        <v xml:space="preserve">        Závaznost soupisu</v>
      </c>
    </row>
    <row r="81" spans="2:52" ht="38.25" x14ac:dyDescent="0.2">
      <c r="B81" s="177" t="s">
        <v>88</v>
      </c>
      <c r="C81" s="177"/>
      <c r="D81" s="177"/>
      <c r="E81" s="177"/>
      <c r="F81" s="177"/>
      <c r="G81" s="177"/>
      <c r="H81" s="177"/>
      <c r="I81" s="177"/>
      <c r="J81" s="177"/>
      <c r="AZ81" s="176" t="str">
        <f>B81</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3" spans="2:52" x14ac:dyDescent="0.2">
      <c r="B83" s="177" t="s">
        <v>89</v>
      </c>
      <c r="C83" s="177"/>
      <c r="D83" s="177"/>
      <c r="E83" s="177"/>
      <c r="F83" s="177"/>
      <c r="G83" s="177"/>
      <c r="H83" s="177"/>
      <c r="I83" s="177"/>
      <c r="J83" s="177"/>
      <c r="AZ83" s="176" t="str">
        <f>B83</f>
        <v xml:space="preserve">        Zvláštní podmínky pro stanovení nabídkové ceny</v>
      </c>
    </row>
    <row r="85" spans="2:52" x14ac:dyDescent="0.2">
      <c r="B85" s="177" t="s">
        <v>90</v>
      </c>
      <c r="C85" s="177"/>
      <c r="D85" s="177"/>
      <c r="E85" s="177"/>
      <c r="F85" s="177"/>
      <c r="G85" s="177"/>
      <c r="H85" s="177"/>
      <c r="I85" s="177"/>
      <c r="J85" s="177"/>
      <c r="AZ85" s="176" t="str">
        <f>B85</f>
        <v xml:space="preserve">        Přeprava vybouraných hmot, suti a vytěžené zeminy</v>
      </c>
    </row>
    <row r="86" spans="2:52" ht="76.5" x14ac:dyDescent="0.2">
      <c r="B86" s="177" t="s">
        <v>91</v>
      </c>
      <c r="C86" s="177"/>
      <c r="D86" s="177"/>
      <c r="E86" s="177"/>
      <c r="F86" s="177"/>
      <c r="G86" s="177"/>
      <c r="H86" s="177"/>
      <c r="I86" s="177"/>
      <c r="J86" s="177"/>
      <c r="AZ86" s="176" t="str">
        <f>B86</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8" spans="2:52" x14ac:dyDescent="0.2">
      <c r="B88" s="177" t="s">
        <v>92</v>
      </c>
      <c r="C88" s="177"/>
      <c r="D88" s="177"/>
      <c r="E88" s="177"/>
      <c r="F88" s="177"/>
      <c r="G88" s="177"/>
      <c r="H88" s="177"/>
      <c r="I88" s="177"/>
      <c r="J88" s="177"/>
      <c r="AZ88" s="176" t="str">
        <f>B88</f>
        <v xml:space="preserve">        Vnitrostaveništní přesun stavebního materiálu</v>
      </c>
    </row>
    <row r="89" spans="2:52" ht="51" x14ac:dyDescent="0.2">
      <c r="B89" s="177" t="s">
        <v>93</v>
      </c>
      <c r="C89" s="177"/>
      <c r="D89" s="177"/>
      <c r="E89" s="177"/>
      <c r="F89" s="177"/>
      <c r="G89" s="177"/>
      <c r="H89" s="177"/>
      <c r="I89" s="177"/>
      <c r="J89" s="177"/>
      <c r="AZ89" s="176" t="str">
        <f>B89</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0" spans="2:52" ht="51" x14ac:dyDescent="0.2">
      <c r="B90" s="177" t="s">
        <v>94</v>
      </c>
      <c r="C90" s="177"/>
      <c r="D90" s="177"/>
      <c r="E90" s="177"/>
      <c r="F90" s="177"/>
      <c r="G90" s="177"/>
      <c r="H90" s="177"/>
      <c r="I90" s="177"/>
      <c r="J90" s="177"/>
      <c r="AZ90" s="176" t="str">
        <f>B90</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2" spans="2:52" x14ac:dyDescent="0.2">
      <c r="B92" s="177" t="s">
        <v>95</v>
      </c>
      <c r="C92" s="177"/>
      <c r="D92" s="177"/>
      <c r="E92" s="177"/>
      <c r="F92" s="177"/>
      <c r="G92" s="177"/>
      <c r="H92" s="177"/>
      <c r="I92" s="177"/>
      <c r="J92" s="177"/>
      <c r="AZ92" s="176" t="str">
        <f>B92</f>
        <v xml:space="preserve">        Příplatky za ztížené podmínky prací</v>
      </c>
    </row>
    <row r="93" spans="2:52" ht="25.5" x14ac:dyDescent="0.2">
      <c r="B93" s="177" t="s">
        <v>96</v>
      </c>
      <c r="C93" s="177"/>
      <c r="D93" s="177"/>
      <c r="E93" s="177"/>
      <c r="F93" s="177"/>
      <c r="G93" s="177"/>
      <c r="H93" s="177"/>
      <c r="I93" s="177"/>
      <c r="J93" s="177"/>
      <c r="AZ93" s="176" t="str">
        <f>B93</f>
        <v>Pokud soupis položku příplatku za ztížené podmínky obsahuje, je dodavatel povinen ji ocenit bez ohledu na to, že tento příplatek dodavatel standardně neuplatňuje.</v>
      </c>
    </row>
    <row r="95" spans="2:52" x14ac:dyDescent="0.2">
      <c r="B95" s="177" t="s">
        <v>97</v>
      </c>
      <c r="C95" s="177"/>
      <c r="D95" s="177"/>
      <c r="E95" s="177"/>
      <c r="F95" s="177"/>
      <c r="G95" s="177"/>
      <c r="H95" s="177"/>
      <c r="I95" s="177"/>
      <c r="J95" s="177"/>
      <c r="AZ95" s="176" t="str">
        <f>B95</f>
        <v xml:space="preserve">        Vedlejší a ostatní náklady</v>
      </c>
    </row>
    <row r="96" spans="2:52" ht="25.5" x14ac:dyDescent="0.2">
      <c r="B96" s="177" t="s">
        <v>98</v>
      </c>
      <c r="C96" s="177"/>
      <c r="D96" s="177"/>
      <c r="E96" s="177"/>
      <c r="F96" s="177"/>
      <c r="G96" s="177"/>
      <c r="H96" s="177"/>
      <c r="I96" s="177"/>
      <c r="J96" s="177"/>
      <c r="AZ96" s="176" t="str">
        <f>B96</f>
        <v>Tyto náklady jsou popsány v samostatném soupisu stavebních prací, dodávek a služeb s tím, že dodavatel je povinen v rámci těchto nákladů ocenit všechny definované náklady souhrnně pro celou stavbu.</v>
      </c>
    </row>
    <row r="100" spans="2:52" x14ac:dyDescent="0.2">
      <c r="B100" s="177" t="s">
        <v>99</v>
      </c>
      <c r="C100" s="177"/>
      <c r="D100" s="177"/>
      <c r="E100" s="177"/>
      <c r="F100" s="177"/>
      <c r="G100" s="177"/>
      <c r="H100" s="177"/>
      <c r="I100" s="177"/>
      <c r="J100" s="177"/>
      <c r="AZ100" s="176" t="str">
        <f>B100</f>
        <v>2. SPECIFICKÉ PODMÍNKY PRO ZPRACOVÁNÍ NABÍDKOVÉ CENY</v>
      </c>
    </row>
    <row r="102" spans="2:52" x14ac:dyDescent="0.2">
      <c r="B102" s="177" t="s">
        <v>100</v>
      </c>
      <c r="C102" s="177"/>
      <c r="D102" s="177"/>
      <c r="E102" s="177"/>
      <c r="F102" s="177"/>
      <c r="G102" s="177"/>
      <c r="H102" s="177"/>
      <c r="I102" s="177"/>
      <c r="J102" s="177"/>
      <c r="AZ102" s="176" t="str">
        <f>B102</f>
        <v>Zde doplní zpracovatel soupisu  případná specifika týkající se konkrétní zakázky.</v>
      </c>
    </row>
    <row r="105" spans="2:52" x14ac:dyDescent="0.2">
      <c r="B105" s="177" t="s">
        <v>101</v>
      </c>
      <c r="C105" s="177"/>
      <c r="D105" s="177"/>
      <c r="E105" s="177"/>
      <c r="F105" s="177"/>
      <c r="G105" s="177"/>
      <c r="H105" s="177"/>
      <c r="I105" s="177"/>
      <c r="J105" s="177"/>
      <c r="AZ105" s="176" t="str">
        <f>B105</f>
        <v>3. ELEKTRONICKÁ PODOBA SOUPISU</v>
      </c>
    </row>
    <row r="107" spans="2:52" x14ac:dyDescent="0.2">
      <c r="B107" s="177" t="s">
        <v>102</v>
      </c>
      <c r="C107" s="177"/>
      <c r="D107" s="177"/>
      <c r="E107" s="177"/>
      <c r="F107" s="177"/>
      <c r="G107" s="177"/>
      <c r="H107" s="177"/>
      <c r="I107" s="177"/>
      <c r="J107" s="177"/>
      <c r="AZ107" s="176" t="str">
        <f>B107</f>
        <v xml:space="preserve">        Elektronická podoba soupisu</v>
      </c>
    </row>
    <row r="108" spans="2:52" ht="25.5" x14ac:dyDescent="0.2">
      <c r="B108" s="177" t="s">
        <v>103</v>
      </c>
      <c r="C108" s="177"/>
      <c r="D108" s="177"/>
      <c r="E108" s="177"/>
      <c r="F108" s="177"/>
      <c r="G108" s="177"/>
      <c r="H108" s="177"/>
      <c r="I108" s="177"/>
      <c r="J108" s="177"/>
      <c r="AZ108" s="176" t="str">
        <f>B108</f>
        <v>V souladu se zákonem jsou předložené soupisy zpracovány i v elektronické podobě.  Elektronickou podobou soupisu stavebních prací, dodávek a služeb je formát MS EXCEL.</v>
      </c>
    </row>
    <row r="109" spans="2:52" x14ac:dyDescent="0.2">
      <c r="B109" s="177" t="s">
        <v>104</v>
      </c>
      <c r="C109" s="177"/>
      <c r="D109" s="177"/>
      <c r="E109" s="177"/>
      <c r="F109" s="177"/>
      <c r="G109" s="177"/>
      <c r="H109" s="177"/>
      <c r="I109" s="177"/>
      <c r="J109" s="177"/>
      <c r="AZ109" s="176" t="str">
        <f>B109</f>
        <v>Popis formátu soupisu odpovídá svou strukturou vzorovému soupisu volně dostupnému na internetové adrese:</v>
      </c>
    </row>
    <row r="111" spans="2:52" x14ac:dyDescent="0.2">
      <c r="B111" s="177" t="s">
        <v>105</v>
      </c>
      <c r="C111" s="177"/>
      <c r="D111" s="177"/>
      <c r="E111" s="177"/>
      <c r="F111" s="177"/>
      <c r="G111" s="177"/>
      <c r="H111" s="177"/>
      <c r="I111" s="177"/>
      <c r="J111" s="177"/>
      <c r="AZ111" s="176" t="str">
        <f>B111</f>
        <v>www.stavebnionline.cz/soupis</v>
      </c>
    </row>
    <row r="113" spans="1:52" x14ac:dyDescent="0.2">
      <c r="B113" s="177" t="s">
        <v>106</v>
      </c>
      <c r="C113" s="177"/>
      <c r="D113" s="177"/>
      <c r="E113" s="177"/>
      <c r="F113" s="177"/>
      <c r="G113" s="177"/>
      <c r="H113" s="177"/>
      <c r="I113" s="177"/>
      <c r="J113" s="177"/>
      <c r="AZ113" s="176" t="str">
        <f>B113</f>
        <v xml:space="preserve">        Zpracování elektronické podoby soupisu</v>
      </c>
    </row>
    <row r="114" spans="1:52" ht="51" x14ac:dyDescent="0.2">
      <c r="B114" s="177" t="s">
        <v>107</v>
      </c>
      <c r="C114" s="177"/>
      <c r="D114" s="177"/>
      <c r="E114" s="177"/>
      <c r="F114" s="177"/>
      <c r="G114" s="177"/>
      <c r="H114" s="177"/>
      <c r="I114" s="177"/>
      <c r="J114" s="177"/>
      <c r="AZ114" s="176" t="str">
        <f>B114</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6" spans="1:52" x14ac:dyDescent="0.2">
      <c r="B116" s="177" t="s">
        <v>108</v>
      </c>
      <c r="C116" s="177"/>
      <c r="D116" s="177"/>
      <c r="E116" s="177"/>
      <c r="F116" s="177"/>
      <c r="G116" s="177"/>
      <c r="H116" s="177"/>
      <c r="I116" s="177"/>
      <c r="J116" s="177"/>
      <c r="AZ116" s="176" t="str">
        <f>B116</f>
        <v xml:space="preserve">        Jiný formát soupisu</v>
      </c>
    </row>
    <row r="117" spans="1:52" ht="38.25" x14ac:dyDescent="0.2">
      <c r="B117" s="177" t="s">
        <v>109</v>
      </c>
      <c r="C117" s="177"/>
      <c r="D117" s="177"/>
      <c r="E117" s="177"/>
      <c r="F117" s="177"/>
      <c r="G117" s="177"/>
      <c r="H117" s="177"/>
      <c r="I117" s="177"/>
      <c r="J117" s="177"/>
      <c r="AZ117" s="176" t="str">
        <f>B117</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19" spans="1:52" x14ac:dyDescent="0.2">
      <c r="B119" s="177" t="s">
        <v>110</v>
      </c>
      <c r="C119" s="177"/>
      <c r="D119" s="177"/>
      <c r="E119" s="177"/>
      <c r="F119" s="177"/>
      <c r="G119" s="177"/>
      <c r="H119" s="177"/>
      <c r="I119" s="177"/>
      <c r="J119" s="177"/>
      <c r="AZ119" s="176" t="str">
        <f>B119</f>
        <v xml:space="preserve">        Závěrečné ustanovení</v>
      </c>
    </row>
    <row r="120" spans="1:52" x14ac:dyDescent="0.2">
      <c r="B120" s="177" t="s">
        <v>111</v>
      </c>
      <c r="C120" s="177"/>
      <c r="D120" s="177"/>
      <c r="E120" s="177"/>
      <c r="F120" s="177"/>
      <c r="G120" s="177"/>
      <c r="H120" s="177"/>
      <c r="I120" s="177"/>
      <c r="J120" s="177"/>
      <c r="AZ120" s="176" t="str">
        <f>B120</f>
        <v>Ostatní podmínky vztahující se ke zpracování nabídkové ceny jsou uvedeny v zadávací dokumentaci.</v>
      </c>
    </row>
    <row r="123" spans="1:52" ht="15.75" x14ac:dyDescent="0.25">
      <c r="B123" s="178" t="s">
        <v>112</v>
      </c>
    </row>
    <row r="125" spans="1:52" ht="25.5" customHeight="1" x14ac:dyDescent="0.2">
      <c r="A125" s="180"/>
      <c r="B125" s="183" t="s">
        <v>17</v>
      </c>
      <c r="C125" s="183" t="s">
        <v>5</v>
      </c>
      <c r="D125" s="184"/>
      <c r="E125" s="184"/>
      <c r="F125" s="185" t="s">
        <v>113</v>
      </c>
      <c r="G125" s="185"/>
      <c r="H125" s="185"/>
      <c r="I125" s="185" t="s">
        <v>29</v>
      </c>
      <c r="J125" s="185" t="s">
        <v>0</v>
      </c>
    </row>
    <row r="126" spans="1:52" ht="36.75" customHeight="1" x14ac:dyDescent="0.2">
      <c r="A126" s="181"/>
      <c r="B126" s="186" t="s">
        <v>114</v>
      </c>
      <c r="C126" s="187" t="s">
        <v>115</v>
      </c>
      <c r="D126" s="188"/>
      <c r="E126" s="188"/>
      <c r="F126" s="194" t="s">
        <v>24</v>
      </c>
      <c r="G126" s="195"/>
      <c r="H126" s="195"/>
      <c r="I126" s="195">
        <f>'01 R310.1.02 Pol'!G8</f>
        <v>0</v>
      </c>
      <c r="J126" s="192" t="str">
        <f>IF(I138=0,"",I126/I138*100)</f>
        <v/>
      </c>
    </row>
    <row r="127" spans="1:52" ht="36.75" customHeight="1" x14ac:dyDescent="0.2">
      <c r="A127" s="181"/>
      <c r="B127" s="186" t="s">
        <v>116</v>
      </c>
      <c r="C127" s="187" t="s">
        <v>117</v>
      </c>
      <c r="D127" s="188"/>
      <c r="E127" s="188"/>
      <c r="F127" s="194" t="s">
        <v>24</v>
      </c>
      <c r="G127" s="195"/>
      <c r="H127" s="195"/>
      <c r="I127" s="195">
        <f>'01 R310.1.04 Pol'!G8</f>
        <v>0</v>
      </c>
      <c r="J127" s="192" t="str">
        <f>IF(I138=0,"",I127/I138*100)</f>
        <v/>
      </c>
    </row>
    <row r="128" spans="1:52" ht="36.75" customHeight="1" x14ac:dyDescent="0.2">
      <c r="A128" s="181"/>
      <c r="B128" s="186" t="s">
        <v>118</v>
      </c>
      <c r="C128" s="187" t="s">
        <v>119</v>
      </c>
      <c r="D128" s="188"/>
      <c r="E128" s="188"/>
      <c r="F128" s="194" t="s">
        <v>24</v>
      </c>
      <c r="G128" s="195"/>
      <c r="H128" s="195"/>
      <c r="I128" s="195">
        <f>'01 R310.1.01 Pol'!G8+'01 R310.1.04 Pol'!G14</f>
        <v>0</v>
      </c>
      <c r="J128" s="192" t="str">
        <f>IF(I138=0,"",I128/I138*100)</f>
        <v/>
      </c>
    </row>
    <row r="129" spans="1:10" ht="36.75" customHeight="1" x14ac:dyDescent="0.2">
      <c r="A129" s="181"/>
      <c r="B129" s="186" t="s">
        <v>120</v>
      </c>
      <c r="C129" s="187" t="s">
        <v>121</v>
      </c>
      <c r="D129" s="188"/>
      <c r="E129" s="188"/>
      <c r="F129" s="194" t="s">
        <v>24</v>
      </c>
      <c r="G129" s="195"/>
      <c r="H129" s="195"/>
      <c r="I129" s="195">
        <f>'01 R310.1.01 Pol'!G11</f>
        <v>0</v>
      </c>
      <c r="J129" s="192" t="str">
        <f>IF(I138=0,"",I129/I138*100)</f>
        <v/>
      </c>
    </row>
    <row r="130" spans="1:10" ht="36.75" customHeight="1" x14ac:dyDescent="0.2">
      <c r="A130" s="181"/>
      <c r="B130" s="186" t="s">
        <v>122</v>
      </c>
      <c r="C130" s="187" t="s">
        <v>123</v>
      </c>
      <c r="D130" s="188"/>
      <c r="E130" s="188"/>
      <c r="F130" s="194" t="s">
        <v>24</v>
      </c>
      <c r="G130" s="195"/>
      <c r="H130" s="195"/>
      <c r="I130" s="195">
        <f>'01 R310.1.04 Pol'!G52</f>
        <v>0</v>
      </c>
      <c r="J130" s="192" t="str">
        <f>IF(I138=0,"",I130/I138*100)</f>
        <v/>
      </c>
    </row>
    <row r="131" spans="1:10" ht="36.75" customHeight="1" x14ac:dyDescent="0.2">
      <c r="A131" s="181"/>
      <c r="B131" s="186" t="s">
        <v>124</v>
      </c>
      <c r="C131" s="187" t="s">
        <v>125</v>
      </c>
      <c r="D131" s="188"/>
      <c r="E131" s="188"/>
      <c r="F131" s="194" t="s">
        <v>24</v>
      </c>
      <c r="G131" s="195"/>
      <c r="H131" s="195"/>
      <c r="I131" s="195">
        <f>'01 R310.1.02 Pol'!G21</f>
        <v>0</v>
      </c>
      <c r="J131" s="192" t="str">
        <f>IF(I138=0,"",I131/I138*100)</f>
        <v/>
      </c>
    </row>
    <row r="132" spans="1:10" ht="36.75" customHeight="1" x14ac:dyDescent="0.2">
      <c r="A132" s="181"/>
      <c r="B132" s="186" t="s">
        <v>126</v>
      </c>
      <c r="C132" s="187" t="s">
        <v>127</v>
      </c>
      <c r="D132" s="188"/>
      <c r="E132" s="188"/>
      <c r="F132" s="194" t="s">
        <v>24</v>
      </c>
      <c r="G132" s="195"/>
      <c r="H132" s="195"/>
      <c r="I132" s="195">
        <f>'01 R310.1.01 Pol'!G15+'01 R310.1.02 Pol'!G36</f>
        <v>0</v>
      </c>
      <c r="J132" s="192" t="str">
        <f>IF(I138=0,"",I132/I138*100)</f>
        <v/>
      </c>
    </row>
    <row r="133" spans="1:10" ht="36.75" customHeight="1" x14ac:dyDescent="0.2">
      <c r="A133" s="181"/>
      <c r="B133" s="186" t="s">
        <v>128</v>
      </c>
      <c r="C133" s="187" t="s">
        <v>129</v>
      </c>
      <c r="D133" s="188"/>
      <c r="E133" s="188"/>
      <c r="F133" s="194" t="s">
        <v>24</v>
      </c>
      <c r="G133" s="195"/>
      <c r="H133" s="195"/>
      <c r="I133" s="195">
        <f>'01 R310.1.01 Pol'!G23+'01 R310.1.02 Pol'!G47</f>
        <v>0</v>
      </c>
      <c r="J133" s="192" t="str">
        <f>IF(I138=0,"",I133/I138*100)</f>
        <v/>
      </c>
    </row>
    <row r="134" spans="1:10" ht="36.75" customHeight="1" x14ac:dyDescent="0.2">
      <c r="A134" s="181"/>
      <c r="B134" s="186" t="s">
        <v>130</v>
      </c>
      <c r="C134" s="187" t="s">
        <v>131</v>
      </c>
      <c r="D134" s="188"/>
      <c r="E134" s="188"/>
      <c r="F134" s="194" t="s">
        <v>24</v>
      </c>
      <c r="G134" s="195"/>
      <c r="H134" s="195"/>
      <c r="I134" s="195">
        <f>'01 R310.1.04 Pol'!G89</f>
        <v>0</v>
      </c>
      <c r="J134" s="192" t="str">
        <f>IF(I138=0,"",I134/I138*100)</f>
        <v/>
      </c>
    </row>
    <row r="135" spans="1:10" ht="36.75" customHeight="1" x14ac:dyDescent="0.2">
      <c r="A135" s="181"/>
      <c r="B135" s="186" t="s">
        <v>132</v>
      </c>
      <c r="C135" s="187" t="s">
        <v>133</v>
      </c>
      <c r="D135" s="188"/>
      <c r="E135" s="188"/>
      <c r="F135" s="194" t="s">
        <v>24</v>
      </c>
      <c r="G135" s="195"/>
      <c r="H135" s="195"/>
      <c r="I135" s="195">
        <f>'01 R310.1.01 Pol'!G28+'01 R310.1.02 Pol'!G52+'01 R310.1.04 Pol'!G119</f>
        <v>0</v>
      </c>
      <c r="J135" s="192" t="str">
        <f>IF(I138=0,"",I135/I138*100)</f>
        <v/>
      </c>
    </row>
    <row r="136" spans="1:10" ht="36.75" customHeight="1" x14ac:dyDescent="0.2">
      <c r="A136" s="181"/>
      <c r="B136" s="186" t="s">
        <v>134</v>
      </c>
      <c r="C136" s="187" t="s">
        <v>27</v>
      </c>
      <c r="D136" s="188"/>
      <c r="E136" s="188"/>
      <c r="F136" s="194" t="s">
        <v>134</v>
      </c>
      <c r="G136" s="195"/>
      <c r="H136" s="195"/>
      <c r="I136" s="195">
        <f>'VN01 R310.1.05 Pol'!G8</f>
        <v>0</v>
      </c>
      <c r="J136" s="192" t="str">
        <f>IF(I138=0,"",I136/I138*100)</f>
        <v/>
      </c>
    </row>
    <row r="137" spans="1:10" ht="36.75" customHeight="1" x14ac:dyDescent="0.2">
      <c r="A137" s="181"/>
      <c r="B137" s="186" t="s">
        <v>135</v>
      </c>
      <c r="C137" s="187" t="s">
        <v>28</v>
      </c>
      <c r="D137" s="188"/>
      <c r="E137" s="188"/>
      <c r="F137" s="194" t="s">
        <v>135</v>
      </c>
      <c r="G137" s="195"/>
      <c r="H137" s="195"/>
      <c r="I137" s="195">
        <f>'VN01 R310.1.05 Pol'!G25</f>
        <v>0</v>
      </c>
      <c r="J137" s="192" t="str">
        <f>IF(I138=0,"",I137/I138*100)</f>
        <v/>
      </c>
    </row>
    <row r="138" spans="1:10" ht="25.5" customHeight="1" x14ac:dyDescent="0.2">
      <c r="A138" s="182"/>
      <c r="B138" s="189" t="s">
        <v>1</v>
      </c>
      <c r="C138" s="190"/>
      <c r="D138" s="191"/>
      <c r="E138" s="191"/>
      <c r="F138" s="196"/>
      <c r="G138" s="197"/>
      <c r="H138" s="197"/>
      <c r="I138" s="197">
        <f>SUM(I126:I137)</f>
        <v>0</v>
      </c>
      <c r="J138" s="193">
        <f>SUM(J126:J137)</f>
        <v>0</v>
      </c>
    </row>
    <row r="139" spans="1:10" x14ac:dyDescent="0.2">
      <c r="F139" s="135"/>
      <c r="G139" s="135"/>
      <c r="H139" s="135"/>
      <c r="I139" s="135"/>
      <c r="J139" s="136"/>
    </row>
    <row r="140" spans="1:10" x14ac:dyDescent="0.2">
      <c r="F140" s="135"/>
      <c r="G140" s="135"/>
      <c r="H140" s="135"/>
      <c r="I140" s="135"/>
      <c r="J140" s="136"/>
    </row>
    <row r="141" spans="1:10" x14ac:dyDescent="0.2">
      <c r="F141" s="135"/>
      <c r="G141" s="135"/>
      <c r="H141" s="135"/>
      <c r="I141" s="135"/>
      <c r="J141" s="136"/>
    </row>
  </sheetData>
  <sheetProtection password="CA3F"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6">
    <mergeCell ref="C133:E133"/>
    <mergeCell ref="C134:E134"/>
    <mergeCell ref="C135:E135"/>
    <mergeCell ref="C136:E136"/>
    <mergeCell ref="C137:E137"/>
    <mergeCell ref="C128:E128"/>
    <mergeCell ref="C129:E129"/>
    <mergeCell ref="C130:E130"/>
    <mergeCell ref="C131:E131"/>
    <mergeCell ref="C132:E132"/>
    <mergeCell ref="B117:J117"/>
    <mergeCell ref="B119:J119"/>
    <mergeCell ref="B120:J120"/>
    <mergeCell ref="C126:E126"/>
    <mergeCell ref="C127:E127"/>
    <mergeCell ref="B109:J109"/>
    <mergeCell ref="B111:J111"/>
    <mergeCell ref="B113:J113"/>
    <mergeCell ref="B114:J114"/>
    <mergeCell ref="B116:J116"/>
    <mergeCell ref="B100:J100"/>
    <mergeCell ref="B102:J102"/>
    <mergeCell ref="B105:J105"/>
    <mergeCell ref="B107:J107"/>
    <mergeCell ref="B108:J108"/>
    <mergeCell ref="B90:J90"/>
    <mergeCell ref="B92:J92"/>
    <mergeCell ref="B93:J93"/>
    <mergeCell ref="B95:J95"/>
    <mergeCell ref="B96:J96"/>
    <mergeCell ref="B83:J83"/>
    <mergeCell ref="B85:J85"/>
    <mergeCell ref="B86:J86"/>
    <mergeCell ref="B88:J88"/>
    <mergeCell ref="B89:J89"/>
    <mergeCell ref="B75:J75"/>
    <mergeCell ref="B76:J76"/>
    <mergeCell ref="B78:J78"/>
    <mergeCell ref="B80:J80"/>
    <mergeCell ref="B81:J81"/>
    <mergeCell ref="B67:J67"/>
    <mergeCell ref="B69:J69"/>
    <mergeCell ref="B70:J70"/>
    <mergeCell ref="B72:J72"/>
    <mergeCell ref="B73:J73"/>
    <mergeCell ref="B61:J61"/>
    <mergeCell ref="B62:J62"/>
    <mergeCell ref="B63:J63"/>
    <mergeCell ref="B64:J64"/>
    <mergeCell ref="B65:J65"/>
    <mergeCell ref="B52:J52"/>
    <mergeCell ref="B54:J54"/>
    <mergeCell ref="B55:J55"/>
    <mergeCell ref="B57:J57"/>
    <mergeCell ref="B60:J60"/>
    <mergeCell ref="C44:E44"/>
    <mergeCell ref="C45:E45"/>
    <mergeCell ref="C46:E46"/>
    <mergeCell ref="B47:E47"/>
    <mergeCell ref="B50:J50"/>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0"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4" t="s">
        <v>6</v>
      </c>
      <c r="B1" s="104"/>
      <c r="C1" s="105"/>
      <c r="D1" s="104"/>
      <c r="E1" s="104"/>
      <c r="F1" s="104"/>
      <c r="G1" s="104"/>
    </row>
    <row r="2" spans="1:7" ht="24.95" customHeight="1" x14ac:dyDescent="0.2">
      <c r="A2" s="50" t="s">
        <v>7</v>
      </c>
      <c r="B2" s="49"/>
      <c r="C2" s="106"/>
      <c r="D2" s="106"/>
      <c r="E2" s="106"/>
      <c r="F2" s="106"/>
      <c r="G2" s="107"/>
    </row>
    <row r="3" spans="1:7" ht="24.95" customHeight="1" x14ac:dyDescent="0.2">
      <c r="A3" s="50" t="s">
        <v>8</v>
      </c>
      <c r="B3" s="49"/>
      <c r="C3" s="106"/>
      <c r="D3" s="106"/>
      <c r="E3" s="106"/>
      <c r="F3" s="106"/>
      <c r="G3" s="107"/>
    </row>
    <row r="4" spans="1:7" ht="24.95" customHeight="1" x14ac:dyDescent="0.2">
      <c r="A4" s="50" t="s">
        <v>9</v>
      </c>
      <c r="B4" s="49"/>
      <c r="C4" s="106"/>
      <c r="D4" s="106"/>
      <c r="E4" s="106"/>
      <c r="F4" s="106"/>
      <c r="G4" s="107"/>
    </row>
    <row r="5" spans="1:7" x14ac:dyDescent="0.2">
      <c r="B5" s="4"/>
      <c r="C5" s="5"/>
      <c r="D5" s="6"/>
    </row>
  </sheetData>
  <sheetProtection password="CA3F"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9" t="s">
        <v>136</v>
      </c>
      <c r="B1" s="199"/>
      <c r="C1" s="199"/>
      <c r="D1" s="199"/>
      <c r="E1" s="199"/>
      <c r="F1" s="199"/>
      <c r="G1" s="199"/>
      <c r="AG1" t="s">
        <v>137</v>
      </c>
    </row>
    <row r="2" spans="1:60" ht="24.95" customHeight="1" x14ac:dyDescent="0.2">
      <c r="A2" s="200" t="s">
        <v>7</v>
      </c>
      <c r="B2" s="49" t="s">
        <v>43</v>
      </c>
      <c r="C2" s="203" t="s">
        <v>44</v>
      </c>
      <c r="D2" s="201"/>
      <c r="E2" s="201"/>
      <c r="F2" s="201"/>
      <c r="G2" s="202"/>
      <c r="AG2" t="s">
        <v>138</v>
      </c>
    </row>
    <row r="3" spans="1:60" ht="24.95" customHeight="1" x14ac:dyDescent="0.2">
      <c r="A3" s="200" t="s">
        <v>8</v>
      </c>
      <c r="B3" s="49" t="s">
        <v>53</v>
      </c>
      <c r="C3" s="203" t="s">
        <v>54</v>
      </c>
      <c r="D3" s="201"/>
      <c r="E3" s="201"/>
      <c r="F3" s="201"/>
      <c r="G3" s="202"/>
      <c r="AC3" s="179" t="s">
        <v>138</v>
      </c>
      <c r="AG3" t="s">
        <v>139</v>
      </c>
    </row>
    <row r="4" spans="1:60" ht="24.95" customHeight="1" x14ac:dyDescent="0.2">
      <c r="A4" s="204" t="s">
        <v>9</v>
      </c>
      <c r="B4" s="205" t="s">
        <v>55</v>
      </c>
      <c r="C4" s="206" t="s">
        <v>56</v>
      </c>
      <c r="D4" s="207"/>
      <c r="E4" s="207"/>
      <c r="F4" s="207"/>
      <c r="G4" s="208"/>
      <c r="AG4" t="s">
        <v>140</v>
      </c>
    </row>
    <row r="5" spans="1:60" x14ac:dyDescent="0.2">
      <c r="D5" s="10"/>
    </row>
    <row r="6" spans="1:60" ht="38.25" x14ac:dyDescent="0.2">
      <c r="A6" s="210" t="s">
        <v>141</v>
      </c>
      <c r="B6" s="212" t="s">
        <v>142</v>
      </c>
      <c r="C6" s="212" t="s">
        <v>143</v>
      </c>
      <c r="D6" s="211" t="s">
        <v>144</v>
      </c>
      <c r="E6" s="210" t="s">
        <v>145</v>
      </c>
      <c r="F6" s="209" t="s">
        <v>146</v>
      </c>
      <c r="G6" s="210" t="s">
        <v>29</v>
      </c>
      <c r="H6" s="213" t="s">
        <v>30</v>
      </c>
      <c r="I6" s="213" t="s">
        <v>147</v>
      </c>
      <c r="J6" s="213" t="s">
        <v>31</v>
      </c>
      <c r="K6" s="213" t="s">
        <v>148</v>
      </c>
      <c r="L6" s="213" t="s">
        <v>149</v>
      </c>
      <c r="M6" s="213" t="s">
        <v>150</v>
      </c>
      <c r="N6" s="213" t="s">
        <v>151</v>
      </c>
      <c r="O6" s="213" t="s">
        <v>152</v>
      </c>
      <c r="P6" s="213" t="s">
        <v>153</v>
      </c>
      <c r="Q6" s="213" t="s">
        <v>154</v>
      </c>
      <c r="R6" s="213" t="s">
        <v>155</v>
      </c>
      <c r="S6" s="213" t="s">
        <v>156</v>
      </c>
      <c r="T6" s="213" t="s">
        <v>157</v>
      </c>
      <c r="U6" s="213" t="s">
        <v>158</v>
      </c>
      <c r="V6" s="213" t="s">
        <v>159</v>
      </c>
      <c r="W6" s="213" t="s">
        <v>160</v>
      </c>
      <c r="X6" s="213" t="s">
        <v>161</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7" t="s">
        <v>162</v>
      </c>
      <c r="B8" s="228" t="s">
        <v>118</v>
      </c>
      <c r="C8" s="245" t="s">
        <v>119</v>
      </c>
      <c r="D8" s="229"/>
      <c r="E8" s="230"/>
      <c r="F8" s="231"/>
      <c r="G8" s="231">
        <f>SUMIF(AG9:AG10,"&lt;&gt;NOR",G9:G10)</f>
        <v>0</v>
      </c>
      <c r="H8" s="231"/>
      <c r="I8" s="231">
        <f>SUM(I9:I10)</f>
        <v>0</v>
      </c>
      <c r="J8" s="231"/>
      <c r="K8" s="231">
        <f>SUM(K9:K10)</f>
        <v>0</v>
      </c>
      <c r="L8" s="231"/>
      <c r="M8" s="231">
        <f>SUM(M9:M10)</f>
        <v>0</v>
      </c>
      <c r="N8" s="231"/>
      <c r="O8" s="231">
        <f>SUM(O9:O10)</f>
        <v>0</v>
      </c>
      <c r="P8" s="231"/>
      <c r="Q8" s="231">
        <f>SUM(Q9:Q10)</f>
        <v>0</v>
      </c>
      <c r="R8" s="231"/>
      <c r="S8" s="231"/>
      <c r="T8" s="232"/>
      <c r="U8" s="226"/>
      <c r="V8" s="226">
        <f>SUM(V9:V10)</f>
        <v>35.409999999999997</v>
      </c>
      <c r="W8" s="226"/>
      <c r="X8" s="226"/>
      <c r="AG8" t="s">
        <v>163</v>
      </c>
    </row>
    <row r="9" spans="1:60" outlineLevel="1" x14ac:dyDescent="0.2">
      <c r="A9" s="233">
        <v>1</v>
      </c>
      <c r="B9" s="234" t="s">
        <v>164</v>
      </c>
      <c r="C9" s="246" t="s">
        <v>165</v>
      </c>
      <c r="D9" s="235" t="s">
        <v>166</v>
      </c>
      <c r="E9" s="236">
        <v>372</v>
      </c>
      <c r="F9" s="237"/>
      <c r="G9" s="238">
        <f>ROUND(E9*F9,2)</f>
        <v>0</v>
      </c>
      <c r="H9" s="237"/>
      <c r="I9" s="238">
        <f>ROUND(E9*H9,2)</f>
        <v>0</v>
      </c>
      <c r="J9" s="237"/>
      <c r="K9" s="238">
        <f>ROUND(E9*J9,2)</f>
        <v>0</v>
      </c>
      <c r="L9" s="238">
        <v>21</v>
      </c>
      <c r="M9" s="238">
        <f>G9*(1+L9/100)</f>
        <v>0</v>
      </c>
      <c r="N9" s="238">
        <v>0</v>
      </c>
      <c r="O9" s="238">
        <f>ROUND(E9*N9,2)</f>
        <v>0</v>
      </c>
      <c r="P9" s="238">
        <v>0</v>
      </c>
      <c r="Q9" s="238">
        <f>ROUND(E9*P9,2)</f>
        <v>0</v>
      </c>
      <c r="R9" s="238" t="s">
        <v>167</v>
      </c>
      <c r="S9" s="238" t="s">
        <v>168</v>
      </c>
      <c r="T9" s="239" t="s">
        <v>168</v>
      </c>
      <c r="U9" s="223">
        <v>9.5200000000000007E-2</v>
      </c>
      <c r="V9" s="223">
        <f>ROUND(E9*U9,2)</f>
        <v>35.409999999999997</v>
      </c>
      <c r="W9" s="223"/>
      <c r="X9" s="223" t="s">
        <v>169</v>
      </c>
      <c r="Y9" s="214"/>
      <c r="Z9" s="214"/>
      <c r="AA9" s="214"/>
      <c r="AB9" s="214"/>
      <c r="AC9" s="214"/>
      <c r="AD9" s="214"/>
      <c r="AE9" s="214"/>
      <c r="AF9" s="214"/>
      <c r="AG9" s="214" t="s">
        <v>170</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21"/>
      <c r="B10" s="222"/>
      <c r="C10" s="247" t="s">
        <v>171</v>
      </c>
      <c r="D10" s="241"/>
      <c r="E10" s="241"/>
      <c r="F10" s="241"/>
      <c r="G10" s="241"/>
      <c r="H10" s="223"/>
      <c r="I10" s="223"/>
      <c r="J10" s="223"/>
      <c r="K10" s="223"/>
      <c r="L10" s="223"/>
      <c r="M10" s="223"/>
      <c r="N10" s="223"/>
      <c r="O10" s="223"/>
      <c r="P10" s="223"/>
      <c r="Q10" s="223"/>
      <c r="R10" s="223"/>
      <c r="S10" s="223"/>
      <c r="T10" s="223"/>
      <c r="U10" s="223"/>
      <c r="V10" s="223"/>
      <c r="W10" s="223"/>
      <c r="X10" s="223"/>
      <c r="Y10" s="214"/>
      <c r="Z10" s="214"/>
      <c r="AA10" s="214"/>
      <c r="AB10" s="214"/>
      <c r="AC10" s="214"/>
      <c r="AD10" s="214"/>
      <c r="AE10" s="214"/>
      <c r="AF10" s="214"/>
      <c r="AG10" s="214" t="s">
        <v>172</v>
      </c>
      <c r="AH10" s="214"/>
      <c r="AI10" s="214"/>
      <c r="AJ10" s="214"/>
      <c r="AK10" s="214"/>
      <c r="AL10" s="214"/>
      <c r="AM10" s="214"/>
      <c r="AN10" s="214"/>
      <c r="AO10" s="214"/>
      <c r="AP10" s="214"/>
      <c r="AQ10" s="214"/>
      <c r="AR10" s="214"/>
      <c r="AS10" s="214"/>
      <c r="AT10" s="214"/>
      <c r="AU10" s="214"/>
      <c r="AV10" s="214"/>
      <c r="AW10" s="214"/>
      <c r="AX10" s="214"/>
      <c r="AY10" s="214"/>
      <c r="AZ10" s="214"/>
      <c r="BA10" s="240" t="str">
        <f>C10</f>
        <v>nebo lesní půdy, s vodorovným přemístěním na hromady v místě upotřebení nebo na dočasné či trvalé skládky se složením</v>
      </c>
      <c r="BB10" s="214"/>
      <c r="BC10" s="214"/>
      <c r="BD10" s="214"/>
      <c r="BE10" s="214"/>
      <c r="BF10" s="214"/>
      <c r="BG10" s="214"/>
      <c r="BH10" s="214"/>
    </row>
    <row r="11" spans="1:60" x14ac:dyDescent="0.2">
      <c r="A11" s="227" t="s">
        <v>162</v>
      </c>
      <c r="B11" s="228" t="s">
        <v>120</v>
      </c>
      <c r="C11" s="245" t="s">
        <v>121</v>
      </c>
      <c r="D11" s="229"/>
      <c r="E11" s="230"/>
      <c r="F11" s="231"/>
      <c r="G11" s="231">
        <f>SUMIF(AG12:AG14,"&lt;&gt;NOR",G12:G14)</f>
        <v>0</v>
      </c>
      <c r="H11" s="231"/>
      <c r="I11" s="231">
        <f>SUM(I12:I14)</f>
        <v>0</v>
      </c>
      <c r="J11" s="231"/>
      <c r="K11" s="231">
        <f>SUM(K12:K14)</f>
        <v>0</v>
      </c>
      <c r="L11" s="231"/>
      <c r="M11" s="231">
        <f>SUM(M12:M14)</f>
        <v>0</v>
      </c>
      <c r="N11" s="231"/>
      <c r="O11" s="231">
        <f>SUM(O12:O14)</f>
        <v>0</v>
      </c>
      <c r="P11" s="231"/>
      <c r="Q11" s="231">
        <f>SUM(Q12:Q14)</f>
        <v>0</v>
      </c>
      <c r="R11" s="231"/>
      <c r="S11" s="231"/>
      <c r="T11" s="232"/>
      <c r="U11" s="226"/>
      <c r="V11" s="226">
        <f>SUM(V12:V14)</f>
        <v>0</v>
      </c>
      <c r="W11" s="226"/>
      <c r="X11" s="226"/>
      <c r="AG11" t="s">
        <v>163</v>
      </c>
    </row>
    <row r="12" spans="1:60" outlineLevel="1" x14ac:dyDescent="0.2">
      <c r="A12" s="233">
        <v>2</v>
      </c>
      <c r="B12" s="234" t="s">
        <v>173</v>
      </c>
      <c r="C12" s="246" t="s">
        <v>174</v>
      </c>
      <c r="D12" s="235" t="s">
        <v>175</v>
      </c>
      <c r="E12" s="236">
        <v>18</v>
      </c>
      <c r="F12" s="237"/>
      <c r="G12" s="238">
        <f>ROUND(E12*F12,2)</f>
        <v>0</v>
      </c>
      <c r="H12" s="237"/>
      <c r="I12" s="238">
        <f>ROUND(E12*H12,2)</f>
        <v>0</v>
      </c>
      <c r="J12" s="237"/>
      <c r="K12" s="238">
        <f>ROUND(E12*J12,2)</f>
        <v>0</v>
      </c>
      <c r="L12" s="238">
        <v>21</v>
      </c>
      <c r="M12" s="238">
        <f>G12*(1+L12/100)</f>
        <v>0</v>
      </c>
      <c r="N12" s="238">
        <v>0</v>
      </c>
      <c r="O12" s="238">
        <f>ROUND(E12*N12,2)</f>
        <v>0</v>
      </c>
      <c r="P12" s="238">
        <v>0</v>
      </c>
      <c r="Q12" s="238">
        <f>ROUND(E12*P12,2)</f>
        <v>0</v>
      </c>
      <c r="R12" s="238"/>
      <c r="S12" s="238" t="s">
        <v>168</v>
      </c>
      <c r="T12" s="239" t="s">
        <v>176</v>
      </c>
      <c r="U12" s="223">
        <v>0</v>
      </c>
      <c r="V12" s="223">
        <f>ROUND(E12*U12,2)</f>
        <v>0</v>
      </c>
      <c r="W12" s="223"/>
      <c r="X12" s="223" t="s">
        <v>177</v>
      </c>
      <c r="Y12" s="214"/>
      <c r="Z12" s="214"/>
      <c r="AA12" s="214"/>
      <c r="AB12" s="214"/>
      <c r="AC12" s="214"/>
      <c r="AD12" s="214"/>
      <c r="AE12" s="214"/>
      <c r="AF12" s="214"/>
      <c r="AG12" s="214" t="s">
        <v>178</v>
      </c>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
      <c r="A13" s="221"/>
      <c r="B13" s="222"/>
      <c r="C13" s="248" t="s">
        <v>205</v>
      </c>
      <c r="D13" s="242"/>
      <c r="E13" s="242"/>
      <c r="F13" s="242"/>
      <c r="G13" s="242"/>
      <c r="H13" s="223"/>
      <c r="I13" s="223"/>
      <c r="J13" s="223"/>
      <c r="K13" s="223"/>
      <c r="L13" s="223"/>
      <c r="M13" s="223"/>
      <c r="N13" s="223"/>
      <c r="O13" s="223"/>
      <c r="P13" s="223"/>
      <c r="Q13" s="223"/>
      <c r="R13" s="223"/>
      <c r="S13" s="223"/>
      <c r="T13" s="223"/>
      <c r="U13" s="223"/>
      <c r="V13" s="223"/>
      <c r="W13" s="223"/>
      <c r="X13" s="223"/>
      <c r="Y13" s="214"/>
      <c r="Z13" s="214"/>
      <c r="AA13" s="214"/>
      <c r="AB13" s="214"/>
      <c r="AC13" s="214"/>
      <c r="AD13" s="214"/>
      <c r="AE13" s="214"/>
      <c r="AF13" s="214"/>
      <c r="AG13" s="214" t="s">
        <v>179</v>
      </c>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ht="22.5" outlineLevel="1" x14ac:dyDescent="0.2">
      <c r="A14" s="221"/>
      <c r="B14" s="222"/>
      <c r="C14" s="249" t="s">
        <v>180</v>
      </c>
      <c r="D14" s="243"/>
      <c r="E14" s="243"/>
      <c r="F14" s="243"/>
      <c r="G14" s="243"/>
      <c r="H14" s="223"/>
      <c r="I14" s="223"/>
      <c r="J14" s="223"/>
      <c r="K14" s="223"/>
      <c r="L14" s="223"/>
      <c r="M14" s="223"/>
      <c r="N14" s="223"/>
      <c r="O14" s="223"/>
      <c r="P14" s="223"/>
      <c r="Q14" s="223"/>
      <c r="R14" s="223"/>
      <c r="S14" s="223"/>
      <c r="T14" s="223"/>
      <c r="U14" s="223"/>
      <c r="V14" s="223"/>
      <c r="W14" s="223"/>
      <c r="X14" s="223"/>
      <c r="Y14" s="214"/>
      <c r="Z14" s="214"/>
      <c r="AA14" s="214"/>
      <c r="AB14" s="214"/>
      <c r="AC14" s="214"/>
      <c r="AD14" s="214"/>
      <c r="AE14" s="214"/>
      <c r="AF14" s="214"/>
      <c r="AG14" s="214" t="s">
        <v>179</v>
      </c>
      <c r="AH14" s="214"/>
      <c r="AI14" s="214"/>
      <c r="AJ14" s="214"/>
      <c r="AK14" s="214"/>
      <c r="AL14" s="214"/>
      <c r="AM14" s="214"/>
      <c r="AN14" s="214"/>
      <c r="AO14" s="214"/>
      <c r="AP14" s="214"/>
      <c r="AQ14" s="214"/>
      <c r="AR14" s="214"/>
      <c r="AS14" s="214"/>
      <c r="AT14" s="214"/>
      <c r="AU14" s="214"/>
      <c r="AV14" s="214"/>
      <c r="AW14" s="214"/>
      <c r="AX14" s="214"/>
      <c r="AY14" s="214"/>
      <c r="AZ14" s="214"/>
      <c r="BA14" s="240" t="str">
        <f>C14</f>
        <v>Vyhotovení protokolu o vytyčení stavby se seznamem souřadnic vytyčených bodů a jejich polohopisnými (S-JTSK) a výškopisnými (Bpv) hodnotami.</v>
      </c>
      <c r="BB14" s="214"/>
      <c r="BC14" s="214"/>
      <c r="BD14" s="214"/>
      <c r="BE14" s="214"/>
      <c r="BF14" s="214"/>
      <c r="BG14" s="214"/>
      <c r="BH14" s="214"/>
    </row>
    <row r="15" spans="1:60" x14ac:dyDescent="0.2">
      <c r="A15" s="227" t="s">
        <v>162</v>
      </c>
      <c r="B15" s="228" t="s">
        <v>126</v>
      </c>
      <c r="C15" s="245" t="s">
        <v>127</v>
      </c>
      <c r="D15" s="229"/>
      <c r="E15" s="230"/>
      <c r="F15" s="231"/>
      <c r="G15" s="231">
        <f>SUMIF(AG16:AG22,"&lt;&gt;NOR",G16:G22)</f>
        <v>0</v>
      </c>
      <c r="H15" s="231"/>
      <c r="I15" s="231">
        <f>SUM(I16:I22)</f>
        <v>0</v>
      </c>
      <c r="J15" s="231"/>
      <c r="K15" s="231">
        <f>SUM(K16:K22)</f>
        <v>0</v>
      </c>
      <c r="L15" s="231"/>
      <c r="M15" s="231">
        <f>SUM(M16:M22)</f>
        <v>0</v>
      </c>
      <c r="N15" s="231"/>
      <c r="O15" s="231">
        <f>SUM(O16:O22)</f>
        <v>0</v>
      </c>
      <c r="P15" s="231"/>
      <c r="Q15" s="231">
        <f>SUM(Q16:Q22)</f>
        <v>0</v>
      </c>
      <c r="R15" s="231"/>
      <c r="S15" s="231"/>
      <c r="T15" s="232"/>
      <c r="U15" s="226"/>
      <c r="V15" s="226">
        <f>SUM(V16:V22)</f>
        <v>90</v>
      </c>
      <c r="W15" s="226"/>
      <c r="X15" s="226"/>
      <c r="AG15" t="s">
        <v>163</v>
      </c>
    </row>
    <row r="16" spans="1:60" ht="22.5" outlineLevel="1" x14ac:dyDescent="0.2">
      <c r="A16" s="233">
        <v>3</v>
      </c>
      <c r="B16" s="234" t="s">
        <v>181</v>
      </c>
      <c r="C16" s="246" t="s">
        <v>182</v>
      </c>
      <c r="D16" s="235" t="s">
        <v>183</v>
      </c>
      <c r="E16" s="236">
        <v>600</v>
      </c>
      <c r="F16" s="237"/>
      <c r="G16" s="238">
        <f>ROUND(E16*F16,2)</f>
        <v>0</v>
      </c>
      <c r="H16" s="237"/>
      <c r="I16" s="238">
        <f>ROUND(E16*H16,2)</f>
        <v>0</v>
      </c>
      <c r="J16" s="237"/>
      <c r="K16" s="238">
        <f>ROUND(E16*J16,2)</f>
        <v>0</v>
      </c>
      <c r="L16" s="238">
        <v>21</v>
      </c>
      <c r="M16" s="238">
        <f>G16*(1+L16/100)</f>
        <v>0</v>
      </c>
      <c r="N16" s="238">
        <v>0</v>
      </c>
      <c r="O16" s="238">
        <f>ROUND(E16*N16,2)</f>
        <v>0</v>
      </c>
      <c r="P16" s="238">
        <v>0</v>
      </c>
      <c r="Q16" s="238">
        <f>ROUND(E16*P16,2)</f>
        <v>0</v>
      </c>
      <c r="R16" s="238" t="s">
        <v>167</v>
      </c>
      <c r="S16" s="238" t="s">
        <v>168</v>
      </c>
      <c r="T16" s="239" t="s">
        <v>168</v>
      </c>
      <c r="U16" s="223">
        <v>0.15</v>
      </c>
      <c r="V16" s="223">
        <f>ROUND(E16*U16,2)</f>
        <v>90</v>
      </c>
      <c r="W16" s="223"/>
      <c r="X16" s="223" t="s">
        <v>169</v>
      </c>
      <c r="Y16" s="214"/>
      <c r="Z16" s="214"/>
      <c r="AA16" s="214"/>
      <c r="AB16" s="214"/>
      <c r="AC16" s="214"/>
      <c r="AD16" s="214"/>
      <c r="AE16" s="214"/>
      <c r="AF16" s="214"/>
      <c r="AG16" s="214" t="s">
        <v>170</v>
      </c>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1" x14ac:dyDescent="0.2">
      <c r="A17" s="221"/>
      <c r="B17" s="222"/>
      <c r="C17" s="247" t="s">
        <v>184</v>
      </c>
      <c r="D17" s="241"/>
      <c r="E17" s="241"/>
      <c r="F17" s="241"/>
      <c r="G17" s="241"/>
      <c r="H17" s="223"/>
      <c r="I17" s="223"/>
      <c r="J17" s="223"/>
      <c r="K17" s="223"/>
      <c r="L17" s="223"/>
      <c r="M17" s="223"/>
      <c r="N17" s="223"/>
      <c r="O17" s="223"/>
      <c r="P17" s="223"/>
      <c r="Q17" s="223"/>
      <c r="R17" s="223"/>
      <c r="S17" s="223"/>
      <c r="T17" s="223"/>
      <c r="U17" s="223"/>
      <c r="V17" s="223"/>
      <c r="W17" s="223"/>
      <c r="X17" s="223"/>
      <c r="Y17" s="214"/>
      <c r="Z17" s="214"/>
      <c r="AA17" s="214"/>
      <c r="AB17" s="214"/>
      <c r="AC17" s="214"/>
      <c r="AD17" s="214"/>
      <c r="AE17" s="214"/>
      <c r="AF17" s="214"/>
      <c r="AG17" s="214" t="s">
        <v>172</v>
      </c>
      <c r="AH17" s="214"/>
      <c r="AI17" s="214"/>
      <c r="AJ17" s="214"/>
      <c r="AK17" s="214"/>
      <c r="AL17" s="214"/>
      <c r="AM17" s="214"/>
      <c r="AN17" s="214"/>
      <c r="AO17" s="214"/>
      <c r="AP17" s="214"/>
      <c r="AQ17" s="214"/>
      <c r="AR17" s="214"/>
      <c r="AS17" s="214"/>
      <c r="AT17" s="214"/>
      <c r="AU17" s="214"/>
      <c r="AV17" s="214"/>
      <c r="AW17" s="214"/>
      <c r="AX17" s="214"/>
      <c r="AY17" s="214"/>
      <c r="AZ17" s="214"/>
      <c r="BA17" s="240" t="str">
        <f>C17</f>
        <v>z rostlé horniny tř.1 - 4 pod násypy z hornin soudržných do 92% PS a hornin nesoudržných sypkých relativní ulehlosti I(d) do 0,8</v>
      </c>
      <c r="BB17" s="214"/>
      <c r="BC17" s="214"/>
      <c r="BD17" s="214"/>
      <c r="BE17" s="214"/>
      <c r="BF17" s="214"/>
      <c r="BG17" s="214"/>
      <c r="BH17" s="214"/>
    </row>
    <row r="18" spans="1:60" outlineLevel="1" x14ac:dyDescent="0.2">
      <c r="A18" s="221"/>
      <c r="B18" s="222"/>
      <c r="C18" s="250" t="s">
        <v>185</v>
      </c>
      <c r="D18" s="224"/>
      <c r="E18" s="225"/>
      <c r="F18" s="223"/>
      <c r="G18" s="223"/>
      <c r="H18" s="223"/>
      <c r="I18" s="223"/>
      <c r="J18" s="223"/>
      <c r="K18" s="223"/>
      <c r="L18" s="223"/>
      <c r="M18" s="223"/>
      <c r="N18" s="223"/>
      <c r="O18" s="223"/>
      <c r="P18" s="223"/>
      <c r="Q18" s="223"/>
      <c r="R18" s="223"/>
      <c r="S18" s="223"/>
      <c r="T18" s="223"/>
      <c r="U18" s="223"/>
      <c r="V18" s="223"/>
      <c r="W18" s="223"/>
      <c r="X18" s="223"/>
      <c r="Y18" s="214"/>
      <c r="Z18" s="214"/>
      <c r="AA18" s="214"/>
      <c r="AB18" s="214"/>
      <c r="AC18" s="214"/>
      <c r="AD18" s="214"/>
      <c r="AE18" s="214"/>
      <c r="AF18" s="214"/>
      <c r="AG18" s="214" t="s">
        <v>186</v>
      </c>
      <c r="AH18" s="214">
        <v>0</v>
      </c>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21"/>
      <c r="B19" s="222"/>
      <c r="C19" s="250" t="s">
        <v>187</v>
      </c>
      <c r="D19" s="224"/>
      <c r="E19" s="225"/>
      <c r="F19" s="223"/>
      <c r="G19" s="223"/>
      <c r="H19" s="223"/>
      <c r="I19" s="223"/>
      <c r="J19" s="223"/>
      <c r="K19" s="223"/>
      <c r="L19" s="223"/>
      <c r="M19" s="223"/>
      <c r="N19" s="223"/>
      <c r="O19" s="223"/>
      <c r="P19" s="223"/>
      <c r="Q19" s="223"/>
      <c r="R19" s="223"/>
      <c r="S19" s="223"/>
      <c r="T19" s="223"/>
      <c r="U19" s="223"/>
      <c r="V19" s="223"/>
      <c r="W19" s="223"/>
      <c r="X19" s="223"/>
      <c r="Y19" s="214"/>
      <c r="Z19" s="214"/>
      <c r="AA19" s="214"/>
      <c r="AB19" s="214"/>
      <c r="AC19" s="214"/>
      <c r="AD19" s="214"/>
      <c r="AE19" s="214"/>
      <c r="AF19" s="214"/>
      <c r="AG19" s="214" t="s">
        <v>186</v>
      </c>
      <c r="AH19" s="214">
        <v>0</v>
      </c>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21"/>
      <c r="B20" s="222"/>
      <c r="C20" s="250" t="s">
        <v>188</v>
      </c>
      <c r="D20" s="224"/>
      <c r="E20" s="225">
        <v>300</v>
      </c>
      <c r="F20" s="223"/>
      <c r="G20" s="223"/>
      <c r="H20" s="223"/>
      <c r="I20" s="223"/>
      <c r="J20" s="223"/>
      <c r="K20" s="223"/>
      <c r="L20" s="223"/>
      <c r="M20" s="223"/>
      <c r="N20" s="223"/>
      <c r="O20" s="223"/>
      <c r="P20" s="223"/>
      <c r="Q20" s="223"/>
      <c r="R20" s="223"/>
      <c r="S20" s="223"/>
      <c r="T20" s="223"/>
      <c r="U20" s="223"/>
      <c r="V20" s="223"/>
      <c r="W20" s="223"/>
      <c r="X20" s="223"/>
      <c r="Y20" s="214"/>
      <c r="Z20" s="214"/>
      <c r="AA20" s="214"/>
      <c r="AB20" s="214"/>
      <c r="AC20" s="214"/>
      <c r="AD20" s="214"/>
      <c r="AE20" s="214"/>
      <c r="AF20" s="214"/>
      <c r="AG20" s="214" t="s">
        <v>186</v>
      </c>
      <c r="AH20" s="214">
        <v>5</v>
      </c>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21"/>
      <c r="B21" s="222"/>
      <c r="C21" s="250" t="s">
        <v>189</v>
      </c>
      <c r="D21" s="224"/>
      <c r="E21" s="225"/>
      <c r="F21" s="223"/>
      <c r="G21" s="223"/>
      <c r="H21" s="223"/>
      <c r="I21" s="223"/>
      <c r="J21" s="223"/>
      <c r="K21" s="223"/>
      <c r="L21" s="223"/>
      <c r="M21" s="223"/>
      <c r="N21" s="223"/>
      <c r="O21" s="223"/>
      <c r="P21" s="223"/>
      <c r="Q21" s="223"/>
      <c r="R21" s="223"/>
      <c r="S21" s="223"/>
      <c r="T21" s="223"/>
      <c r="U21" s="223"/>
      <c r="V21" s="223"/>
      <c r="W21" s="223"/>
      <c r="X21" s="223"/>
      <c r="Y21" s="214"/>
      <c r="Z21" s="214"/>
      <c r="AA21" s="214"/>
      <c r="AB21" s="214"/>
      <c r="AC21" s="214"/>
      <c r="AD21" s="214"/>
      <c r="AE21" s="214"/>
      <c r="AF21" s="214"/>
      <c r="AG21" s="214" t="s">
        <v>186</v>
      </c>
      <c r="AH21" s="214">
        <v>0</v>
      </c>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
      <c r="A22" s="221"/>
      <c r="B22" s="222"/>
      <c r="C22" s="250" t="s">
        <v>190</v>
      </c>
      <c r="D22" s="224"/>
      <c r="E22" s="225">
        <v>300</v>
      </c>
      <c r="F22" s="223"/>
      <c r="G22" s="223"/>
      <c r="H22" s="223"/>
      <c r="I22" s="223"/>
      <c r="J22" s="223"/>
      <c r="K22" s="223"/>
      <c r="L22" s="223"/>
      <c r="M22" s="223"/>
      <c r="N22" s="223"/>
      <c r="O22" s="223"/>
      <c r="P22" s="223"/>
      <c r="Q22" s="223"/>
      <c r="R22" s="223"/>
      <c r="S22" s="223"/>
      <c r="T22" s="223"/>
      <c r="U22" s="223"/>
      <c r="V22" s="223"/>
      <c r="W22" s="223"/>
      <c r="X22" s="223"/>
      <c r="Y22" s="214"/>
      <c r="Z22" s="214"/>
      <c r="AA22" s="214"/>
      <c r="AB22" s="214"/>
      <c r="AC22" s="214"/>
      <c r="AD22" s="214"/>
      <c r="AE22" s="214"/>
      <c r="AF22" s="214"/>
      <c r="AG22" s="214" t="s">
        <v>186</v>
      </c>
      <c r="AH22" s="214">
        <v>5</v>
      </c>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x14ac:dyDescent="0.2">
      <c r="A23" s="227" t="s">
        <v>162</v>
      </c>
      <c r="B23" s="228" t="s">
        <v>128</v>
      </c>
      <c r="C23" s="245" t="s">
        <v>129</v>
      </c>
      <c r="D23" s="229"/>
      <c r="E23" s="230"/>
      <c r="F23" s="231"/>
      <c r="G23" s="231">
        <f>SUMIF(AG24:AG27,"&lt;&gt;NOR",G24:G27)</f>
        <v>0</v>
      </c>
      <c r="H23" s="231"/>
      <c r="I23" s="231">
        <f>SUM(I24:I27)</f>
        <v>0</v>
      </c>
      <c r="J23" s="231"/>
      <c r="K23" s="231">
        <f>SUM(K24:K27)</f>
        <v>0</v>
      </c>
      <c r="L23" s="231"/>
      <c r="M23" s="231">
        <f>SUM(M24:M27)</f>
        <v>0</v>
      </c>
      <c r="N23" s="231"/>
      <c r="O23" s="231">
        <f>SUM(O24:O27)</f>
        <v>136.07999999999998</v>
      </c>
      <c r="P23" s="231"/>
      <c r="Q23" s="231">
        <f>SUM(Q24:Q27)</f>
        <v>0</v>
      </c>
      <c r="R23" s="231"/>
      <c r="S23" s="231"/>
      <c r="T23" s="232"/>
      <c r="U23" s="226"/>
      <c r="V23" s="226">
        <f>SUM(V24:V27)</f>
        <v>14.1</v>
      </c>
      <c r="W23" s="226"/>
      <c r="X23" s="226"/>
      <c r="AG23" t="s">
        <v>163</v>
      </c>
    </row>
    <row r="24" spans="1:60" ht="22.5" outlineLevel="1" x14ac:dyDescent="0.2">
      <c r="A24" s="233">
        <v>4</v>
      </c>
      <c r="B24" s="234" t="s">
        <v>191</v>
      </c>
      <c r="C24" s="246" t="s">
        <v>192</v>
      </c>
      <c r="D24" s="235" t="s">
        <v>183</v>
      </c>
      <c r="E24" s="236">
        <v>300</v>
      </c>
      <c r="F24" s="237"/>
      <c r="G24" s="238">
        <f>ROUND(E24*F24,2)</f>
        <v>0</v>
      </c>
      <c r="H24" s="237"/>
      <c r="I24" s="238">
        <f>ROUND(E24*H24,2)</f>
        <v>0</v>
      </c>
      <c r="J24" s="237"/>
      <c r="K24" s="238">
        <f>ROUND(E24*J24,2)</f>
        <v>0</v>
      </c>
      <c r="L24" s="238">
        <v>21</v>
      </c>
      <c r="M24" s="238">
        <f>G24*(1+L24/100)</f>
        <v>0</v>
      </c>
      <c r="N24" s="238">
        <v>0.126</v>
      </c>
      <c r="O24" s="238">
        <f>ROUND(E24*N24,2)</f>
        <v>37.799999999999997</v>
      </c>
      <c r="P24" s="238">
        <v>0</v>
      </c>
      <c r="Q24" s="238">
        <f>ROUND(E24*P24,2)</f>
        <v>0</v>
      </c>
      <c r="R24" s="238" t="s">
        <v>193</v>
      </c>
      <c r="S24" s="238" t="s">
        <v>168</v>
      </c>
      <c r="T24" s="239" t="s">
        <v>168</v>
      </c>
      <c r="U24" s="223">
        <v>2.1000000000000001E-2</v>
      </c>
      <c r="V24" s="223">
        <f>ROUND(E24*U24,2)</f>
        <v>6.3</v>
      </c>
      <c r="W24" s="223"/>
      <c r="X24" s="223" t="s">
        <v>169</v>
      </c>
      <c r="Y24" s="214"/>
      <c r="Z24" s="214"/>
      <c r="AA24" s="214"/>
      <c r="AB24" s="214"/>
      <c r="AC24" s="214"/>
      <c r="AD24" s="214"/>
      <c r="AE24" s="214"/>
      <c r="AF24" s="214"/>
      <c r="AG24" s="214" t="s">
        <v>170</v>
      </c>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outlineLevel="1" x14ac:dyDescent="0.2">
      <c r="A25" s="221"/>
      <c r="B25" s="222"/>
      <c r="C25" s="250" t="s">
        <v>194</v>
      </c>
      <c r="D25" s="224"/>
      <c r="E25" s="225">
        <v>300</v>
      </c>
      <c r="F25" s="223"/>
      <c r="G25" s="223"/>
      <c r="H25" s="223"/>
      <c r="I25" s="223"/>
      <c r="J25" s="223"/>
      <c r="K25" s="223"/>
      <c r="L25" s="223"/>
      <c r="M25" s="223"/>
      <c r="N25" s="223"/>
      <c r="O25" s="223"/>
      <c r="P25" s="223"/>
      <c r="Q25" s="223"/>
      <c r="R25" s="223"/>
      <c r="S25" s="223"/>
      <c r="T25" s="223"/>
      <c r="U25" s="223"/>
      <c r="V25" s="223"/>
      <c r="W25" s="223"/>
      <c r="X25" s="223"/>
      <c r="Y25" s="214"/>
      <c r="Z25" s="214"/>
      <c r="AA25" s="214"/>
      <c r="AB25" s="214"/>
      <c r="AC25" s="214"/>
      <c r="AD25" s="214"/>
      <c r="AE25" s="214"/>
      <c r="AF25" s="214"/>
      <c r="AG25" s="214" t="s">
        <v>186</v>
      </c>
      <c r="AH25" s="214">
        <v>0</v>
      </c>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ht="22.5" outlineLevel="1" x14ac:dyDescent="0.2">
      <c r="A26" s="233">
        <v>5</v>
      </c>
      <c r="B26" s="234" t="s">
        <v>195</v>
      </c>
      <c r="C26" s="246" t="s">
        <v>196</v>
      </c>
      <c r="D26" s="235" t="s">
        <v>183</v>
      </c>
      <c r="E26" s="236">
        <v>300</v>
      </c>
      <c r="F26" s="237"/>
      <c r="G26" s="238">
        <f>ROUND(E26*F26,2)</f>
        <v>0</v>
      </c>
      <c r="H26" s="237"/>
      <c r="I26" s="238">
        <f>ROUND(E26*H26,2)</f>
        <v>0</v>
      </c>
      <c r="J26" s="237"/>
      <c r="K26" s="238">
        <f>ROUND(E26*J26,2)</f>
        <v>0</v>
      </c>
      <c r="L26" s="238">
        <v>21</v>
      </c>
      <c r="M26" s="238">
        <f>G26*(1+L26/100)</f>
        <v>0</v>
      </c>
      <c r="N26" s="238">
        <v>0.3276</v>
      </c>
      <c r="O26" s="238">
        <f>ROUND(E26*N26,2)</f>
        <v>98.28</v>
      </c>
      <c r="P26" s="238">
        <v>0</v>
      </c>
      <c r="Q26" s="238">
        <f>ROUND(E26*P26,2)</f>
        <v>0</v>
      </c>
      <c r="R26" s="238" t="s">
        <v>193</v>
      </c>
      <c r="S26" s="238" t="s">
        <v>168</v>
      </c>
      <c r="T26" s="239" t="s">
        <v>168</v>
      </c>
      <c r="U26" s="223">
        <v>2.5999999999999999E-2</v>
      </c>
      <c r="V26" s="223">
        <f>ROUND(E26*U26,2)</f>
        <v>7.8</v>
      </c>
      <c r="W26" s="223"/>
      <c r="X26" s="223" t="s">
        <v>169</v>
      </c>
      <c r="Y26" s="214"/>
      <c r="Z26" s="214"/>
      <c r="AA26" s="214"/>
      <c r="AB26" s="214"/>
      <c r="AC26" s="214"/>
      <c r="AD26" s="214"/>
      <c r="AE26" s="214"/>
      <c r="AF26" s="214"/>
      <c r="AG26" s="214" t="s">
        <v>170</v>
      </c>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outlineLevel="1" x14ac:dyDescent="0.2">
      <c r="A27" s="221"/>
      <c r="B27" s="222"/>
      <c r="C27" s="250" t="s">
        <v>197</v>
      </c>
      <c r="D27" s="224"/>
      <c r="E27" s="225">
        <v>300</v>
      </c>
      <c r="F27" s="223"/>
      <c r="G27" s="223"/>
      <c r="H27" s="223"/>
      <c r="I27" s="223"/>
      <c r="J27" s="223"/>
      <c r="K27" s="223"/>
      <c r="L27" s="223"/>
      <c r="M27" s="223"/>
      <c r="N27" s="223"/>
      <c r="O27" s="223"/>
      <c r="P27" s="223"/>
      <c r="Q27" s="223"/>
      <c r="R27" s="223"/>
      <c r="S27" s="223"/>
      <c r="T27" s="223"/>
      <c r="U27" s="223"/>
      <c r="V27" s="223"/>
      <c r="W27" s="223"/>
      <c r="X27" s="223"/>
      <c r="Y27" s="214"/>
      <c r="Z27" s="214"/>
      <c r="AA27" s="214"/>
      <c r="AB27" s="214"/>
      <c r="AC27" s="214"/>
      <c r="AD27" s="214"/>
      <c r="AE27" s="214"/>
      <c r="AF27" s="214"/>
      <c r="AG27" s="214" t="s">
        <v>186</v>
      </c>
      <c r="AH27" s="214">
        <v>0</v>
      </c>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x14ac:dyDescent="0.2">
      <c r="A28" s="227" t="s">
        <v>162</v>
      </c>
      <c r="B28" s="228" t="s">
        <v>132</v>
      </c>
      <c r="C28" s="245" t="s">
        <v>133</v>
      </c>
      <c r="D28" s="229"/>
      <c r="E28" s="230"/>
      <c r="F28" s="231"/>
      <c r="G28" s="231">
        <f>SUMIF(AG29:AG30,"&lt;&gt;NOR",G29:G30)</f>
        <v>0</v>
      </c>
      <c r="H28" s="231"/>
      <c r="I28" s="231">
        <f>SUM(I29:I30)</f>
        <v>0</v>
      </c>
      <c r="J28" s="231"/>
      <c r="K28" s="231">
        <f>SUM(K29:K30)</f>
        <v>0</v>
      </c>
      <c r="L28" s="231"/>
      <c r="M28" s="231">
        <f>SUM(M29:M30)</f>
        <v>0</v>
      </c>
      <c r="N28" s="231"/>
      <c r="O28" s="231">
        <f>SUM(O29:O30)</f>
        <v>0</v>
      </c>
      <c r="P28" s="231"/>
      <c r="Q28" s="231">
        <f>SUM(Q29:Q30)</f>
        <v>0</v>
      </c>
      <c r="R28" s="231"/>
      <c r="S28" s="231"/>
      <c r="T28" s="232"/>
      <c r="U28" s="226"/>
      <c r="V28" s="226">
        <f>SUM(V29:V30)</f>
        <v>53.07</v>
      </c>
      <c r="W28" s="226"/>
      <c r="X28" s="226"/>
      <c r="AG28" t="s">
        <v>163</v>
      </c>
    </row>
    <row r="29" spans="1:60" outlineLevel="1" x14ac:dyDescent="0.2">
      <c r="A29" s="233">
        <v>6</v>
      </c>
      <c r="B29" s="234" t="s">
        <v>198</v>
      </c>
      <c r="C29" s="246" t="s">
        <v>199</v>
      </c>
      <c r="D29" s="235" t="s">
        <v>200</v>
      </c>
      <c r="E29" s="236">
        <v>136.08000000000001</v>
      </c>
      <c r="F29" s="237"/>
      <c r="G29" s="238">
        <f>ROUND(E29*F29,2)</f>
        <v>0</v>
      </c>
      <c r="H29" s="237"/>
      <c r="I29" s="238">
        <f>ROUND(E29*H29,2)</f>
        <v>0</v>
      </c>
      <c r="J29" s="237"/>
      <c r="K29" s="238">
        <f>ROUND(E29*J29,2)</f>
        <v>0</v>
      </c>
      <c r="L29" s="238">
        <v>21</v>
      </c>
      <c r="M29" s="238">
        <f>G29*(1+L29/100)</f>
        <v>0</v>
      </c>
      <c r="N29" s="238">
        <v>0</v>
      </c>
      <c r="O29" s="238">
        <f>ROUND(E29*N29,2)</f>
        <v>0</v>
      </c>
      <c r="P29" s="238">
        <v>0</v>
      </c>
      <c r="Q29" s="238">
        <f>ROUND(E29*P29,2)</f>
        <v>0</v>
      </c>
      <c r="R29" s="238" t="s">
        <v>193</v>
      </c>
      <c r="S29" s="238" t="s">
        <v>168</v>
      </c>
      <c r="T29" s="239" t="s">
        <v>168</v>
      </c>
      <c r="U29" s="223">
        <v>0.39</v>
      </c>
      <c r="V29" s="223">
        <f>ROUND(E29*U29,2)</f>
        <v>53.07</v>
      </c>
      <c r="W29" s="223"/>
      <c r="X29" s="223" t="s">
        <v>201</v>
      </c>
      <c r="Y29" s="214"/>
      <c r="Z29" s="214"/>
      <c r="AA29" s="214"/>
      <c r="AB29" s="214"/>
      <c r="AC29" s="214"/>
      <c r="AD29" s="214"/>
      <c r="AE29" s="214"/>
      <c r="AF29" s="214"/>
      <c r="AG29" s="214" t="s">
        <v>202</v>
      </c>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1" x14ac:dyDescent="0.2">
      <c r="A30" s="221"/>
      <c r="B30" s="222"/>
      <c r="C30" s="247" t="s">
        <v>203</v>
      </c>
      <c r="D30" s="241"/>
      <c r="E30" s="241"/>
      <c r="F30" s="241"/>
      <c r="G30" s="241"/>
      <c r="H30" s="223"/>
      <c r="I30" s="223"/>
      <c r="J30" s="223"/>
      <c r="K30" s="223"/>
      <c r="L30" s="223"/>
      <c r="M30" s="223"/>
      <c r="N30" s="223"/>
      <c r="O30" s="223"/>
      <c r="P30" s="223"/>
      <c r="Q30" s="223"/>
      <c r="R30" s="223"/>
      <c r="S30" s="223"/>
      <c r="T30" s="223"/>
      <c r="U30" s="223"/>
      <c r="V30" s="223"/>
      <c r="W30" s="223"/>
      <c r="X30" s="223"/>
      <c r="Y30" s="214"/>
      <c r="Z30" s="214"/>
      <c r="AA30" s="214"/>
      <c r="AB30" s="214"/>
      <c r="AC30" s="214"/>
      <c r="AD30" s="214"/>
      <c r="AE30" s="214"/>
      <c r="AF30" s="214"/>
      <c r="AG30" s="214" t="s">
        <v>172</v>
      </c>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x14ac:dyDescent="0.2">
      <c r="A31" s="3"/>
      <c r="B31" s="4"/>
      <c r="C31" s="251"/>
      <c r="D31" s="6"/>
      <c r="E31" s="3"/>
      <c r="F31" s="3"/>
      <c r="G31" s="3"/>
      <c r="H31" s="3"/>
      <c r="I31" s="3"/>
      <c r="J31" s="3"/>
      <c r="K31" s="3"/>
      <c r="L31" s="3"/>
      <c r="M31" s="3"/>
      <c r="N31" s="3"/>
      <c r="O31" s="3"/>
      <c r="P31" s="3"/>
      <c r="Q31" s="3"/>
      <c r="R31" s="3"/>
      <c r="S31" s="3"/>
      <c r="T31" s="3"/>
      <c r="U31" s="3"/>
      <c r="V31" s="3"/>
      <c r="W31" s="3"/>
      <c r="X31" s="3"/>
      <c r="AE31">
        <v>15</v>
      </c>
      <c r="AF31">
        <v>21</v>
      </c>
      <c r="AG31" t="s">
        <v>149</v>
      </c>
    </row>
    <row r="32" spans="1:60" x14ac:dyDescent="0.2">
      <c r="A32" s="217"/>
      <c r="B32" s="218" t="s">
        <v>29</v>
      </c>
      <c r="C32" s="252"/>
      <c r="D32" s="219"/>
      <c r="E32" s="220"/>
      <c r="F32" s="220"/>
      <c r="G32" s="244">
        <f>G8+G11+G15+G23+G28</f>
        <v>0</v>
      </c>
      <c r="H32" s="3"/>
      <c r="I32" s="3"/>
      <c r="J32" s="3"/>
      <c r="K32" s="3"/>
      <c r="L32" s="3"/>
      <c r="M32" s="3"/>
      <c r="N32" s="3"/>
      <c r="O32" s="3"/>
      <c r="P32" s="3"/>
      <c r="Q32" s="3"/>
      <c r="R32" s="3"/>
      <c r="S32" s="3"/>
      <c r="T32" s="3"/>
      <c r="U32" s="3"/>
      <c r="V32" s="3"/>
      <c r="W32" s="3"/>
      <c r="X32" s="3"/>
      <c r="AE32">
        <f>SUMIF(L7:L30,AE31,G7:G30)</f>
        <v>0</v>
      </c>
      <c r="AF32">
        <f>SUMIF(L7:L30,AF31,G7:G30)</f>
        <v>0</v>
      </c>
      <c r="AG32" t="s">
        <v>204</v>
      </c>
    </row>
    <row r="33" spans="3:33" x14ac:dyDescent="0.2">
      <c r="C33" s="253"/>
      <c r="D33" s="10"/>
      <c r="AG33" t="s">
        <v>206</v>
      </c>
    </row>
    <row r="34" spans="3:33" x14ac:dyDescent="0.2">
      <c r="D34" s="10"/>
    </row>
    <row r="35" spans="3:33" x14ac:dyDescent="0.2">
      <c r="D35" s="10"/>
    </row>
    <row r="36" spans="3:33" x14ac:dyDescent="0.2">
      <c r="D36" s="10"/>
    </row>
    <row r="37" spans="3:33" x14ac:dyDescent="0.2">
      <c r="D37" s="10"/>
    </row>
    <row r="38" spans="3:33" x14ac:dyDescent="0.2">
      <c r="D38" s="10"/>
    </row>
    <row r="39" spans="3:33" x14ac:dyDescent="0.2">
      <c r="D39" s="10"/>
    </row>
    <row r="40" spans="3:33" x14ac:dyDescent="0.2">
      <c r="D40" s="10"/>
    </row>
    <row r="41" spans="3:33" x14ac:dyDescent="0.2">
      <c r="D41" s="10"/>
    </row>
    <row r="42" spans="3:33" x14ac:dyDescent="0.2">
      <c r="D42" s="10"/>
    </row>
    <row r="43" spans="3:33" x14ac:dyDescent="0.2">
      <c r="D43" s="10"/>
    </row>
    <row r="44" spans="3:33" x14ac:dyDescent="0.2">
      <c r="D44" s="10"/>
    </row>
    <row r="45" spans="3:33" x14ac:dyDescent="0.2">
      <c r="D45" s="10"/>
    </row>
    <row r="46" spans="3:33" x14ac:dyDescent="0.2">
      <c r="D46" s="10"/>
    </row>
    <row r="47" spans="3:33" x14ac:dyDescent="0.2">
      <c r="D47" s="10"/>
    </row>
    <row r="48" spans="3:33"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9">
    <mergeCell ref="C14:G14"/>
    <mergeCell ref="C17:G17"/>
    <mergeCell ref="C30:G30"/>
    <mergeCell ref="A1:G1"/>
    <mergeCell ref="C2:G2"/>
    <mergeCell ref="C3:G3"/>
    <mergeCell ref="C4:G4"/>
    <mergeCell ref="C10:G10"/>
    <mergeCell ref="C13:G13"/>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9" t="s">
        <v>136</v>
      </c>
      <c r="B1" s="199"/>
      <c r="C1" s="199"/>
      <c r="D1" s="199"/>
      <c r="E1" s="199"/>
      <c r="F1" s="199"/>
      <c r="G1" s="199"/>
      <c r="AG1" t="s">
        <v>137</v>
      </c>
    </row>
    <row r="2" spans="1:60" ht="24.95" customHeight="1" x14ac:dyDescent="0.2">
      <c r="A2" s="200" t="s">
        <v>7</v>
      </c>
      <c r="B2" s="49" t="s">
        <v>43</v>
      </c>
      <c r="C2" s="203" t="s">
        <v>44</v>
      </c>
      <c r="D2" s="201"/>
      <c r="E2" s="201"/>
      <c r="F2" s="201"/>
      <c r="G2" s="202"/>
      <c r="AG2" t="s">
        <v>138</v>
      </c>
    </row>
    <row r="3" spans="1:60" ht="24.95" customHeight="1" x14ac:dyDescent="0.2">
      <c r="A3" s="200" t="s">
        <v>8</v>
      </c>
      <c r="B3" s="49" t="s">
        <v>53</v>
      </c>
      <c r="C3" s="203" t="s">
        <v>54</v>
      </c>
      <c r="D3" s="201"/>
      <c r="E3" s="201"/>
      <c r="F3" s="201"/>
      <c r="G3" s="202"/>
      <c r="AC3" s="179" t="s">
        <v>138</v>
      </c>
      <c r="AG3" t="s">
        <v>139</v>
      </c>
    </row>
    <row r="4" spans="1:60" ht="24.95" customHeight="1" x14ac:dyDescent="0.2">
      <c r="A4" s="204" t="s">
        <v>9</v>
      </c>
      <c r="B4" s="205" t="s">
        <v>57</v>
      </c>
      <c r="C4" s="206" t="s">
        <v>58</v>
      </c>
      <c r="D4" s="207"/>
      <c r="E4" s="207"/>
      <c r="F4" s="207"/>
      <c r="G4" s="208"/>
      <c r="AG4" t="s">
        <v>140</v>
      </c>
    </row>
    <row r="5" spans="1:60" x14ac:dyDescent="0.2">
      <c r="D5" s="10"/>
    </row>
    <row r="6" spans="1:60" ht="38.25" x14ac:dyDescent="0.2">
      <c r="A6" s="210" t="s">
        <v>141</v>
      </c>
      <c r="B6" s="212" t="s">
        <v>142</v>
      </c>
      <c r="C6" s="212" t="s">
        <v>143</v>
      </c>
      <c r="D6" s="211" t="s">
        <v>144</v>
      </c>
      <c r="E6" s="210" t="s">
        <v>145</v>
      </c>
      <c r="F6" s="209" t="s">
        <v>146</v>
      </c>
      <c r="G6" s="210" t="s">
        <v>29</v>
      </c>
      <c r="H6" s="213" t="s">
        <v>30</v>
      </c>
      <c r="I6" s="213" t="s">
        <v>147</v>
      </c>
      <c r="J6" s="213" t="s">
        <v>31</v>
      </c>
      <c r="K6" s="213" t="s">
        <v>148</v>
      </c>
      <c r="L6" s="213" t="s">
        <v>149</v>
      </c>
      <c r="M6" s="213" t="s">
        <v>150</v>
      </c>
      <c r="N6" s="213" t="s">
        <v>151</v>
      </c>
      <c r="O6" s="213" t="s">
        <v>152</v>
      </c>
      <c r="P6" s="213" t="s">
        <v>153</v>
      </c>
      <c r="Q6" s="213" t="s">
        <v>154</v>
      </c>
      <c r="R6" s="213" t="s">
        <v>155</v>
      </c>
      <c r="S6" s="213" t="s">
        <v>156</v>
      </c>
      <c r="T6" s="213" t="s">
        <v>157</v>
      </c>
      <c r="U6" s="213" t="s">
        <v>158</v>
      </c>
      <c r="V6" s="213" t="s">
        <v>159</v>
      </c>
      <c r="W6" s="213" t="s">
        <v>160</v>
      </c>
      <c r="X6" s="213" t="s">
        <v>161</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7" t="s">
        <v>162</v>
      </c>
      <c r="B8" s="228" t="s">
        <v>114</v>
      </c>
      <c r="C8" s="245" t="s">
        <v>115</v>
      </c>
      <c r="D8" s="229"/>
      <c r="E8" s="230"/>
      <c r="F8" s="231"/>
      <c r="G8" s="231">
        <f>SUMIF(AG9:AG20,"&lt;&gt;NOR",G9:G20)</f>
        <v>0</v>
      </c>
      <c r="H8" s="231"/>
      <c r="I8" s="231">
        <f>SUM(I9:I20)</f>
        <v>0</v>
      </c>
      <c r="J8" s="231"/>
      <c r="K8" s="231">
        <f>SUM(K9:K20)</f>
        <v>0</v>
      </c>
      <c r="L8" s="231"/>
      <c r="M8" s="231">
        <f>SUM(M9:M20)</f>
        <v>0</v>
      </c>
      <c r="N8" s="231"/>
      <c r="O8" s="231">
        <f>SUM(O9:O20)</f>
        <v>0</v>
      </c>
      <c r="P8" s="231"/>
      <c r="Q8" s="231">
        <f>SUM(Q9:Q20)</f>
        <v>0</v>
      </c>
      <c r="R8" s="231"/>
      <c r="S8" s="231"/>
      <c r="T8" s="232"/>
      <c r="U8" s="226"/>
      <c r="V8" s="226">
        <f>SUM(V9:V20)</f>
        <v>0</v>
      </c>
      <c r="W8" s="226"/>
      <c r="X8" s="226"/>
      <c r="AG8" t="s">
        <v>163</v>
      </c>
    </row>
    <row r="9" spans="1:60" outlineLevel="1" x14ac:dyDescent="0.2">
      <c r="A9" s="254">
        <v>1</v>
      </c>
      <c r="B9" s="255" t="s">
        <v>207</v>
      </c>
      <c r="C9" s="261" t="s">
        <v>208</v>
      </c>
      <c r="D9" s="256" t="s">
        <v>209</v>
      </c>
      <c r="E9" s="257">
        <v>18</v>
      </c>
      <c r="F9" s="258"/>
      <c r="G9" s="259">
        <f>ROUND(E9*F9,2)</f>
        <v>0</v>
      </c>
      <c r="H9" s="258"/>
      <c r="I9" s="259">
        <f>ROUND(E9*H9,2)</f>
        <v>0</v>
      </c>
      <c r="J9" s="258"/>
      <c r="K9" s="259">
        <f>ROUND(E9*J9,2)</f>
        <v>0</v>
      </c>
      <c r="L9" s="259">
        <v>21</v>
      </c>
      <c r="M9" s="259">
        <f>G9*(1+L9/100)</f>
        <v>0</v>
      </c>
      <c r="N9" s="259">
        <v>0</v>
      </c>
      <c r="O9" s="259">
        <f>ROUND(E9*N9,2)</f>
        <v>0</v>
      </c>
      <c r="P9" s="259">
        <v>0</v>
      </c>
      <c r="Q9" s="259">
        <f>ROUND(E9*P9,2)</f>
        <v>0</v>
      </c>
      <c r="R9" s="259"/>
      <c r="S9" s="259" t="s">
        <v>210</v>
      </c>
      <c r="T9" s="260" t="s">
        <v>176</v>
      </c>
      <c r="U9" s="223">
        <v>0</v>
      </c>
      <c r="V9" s="223">
        <f>ROUND(E9*U9,2)</f>
        <v>0</v>
      </c>
      <c r="W9" s="223"/>
      <c r="X9" s="223" t="s">
        <v>169</v>
      </c>
      <c r="Y9" s="214"/>
      <c r="Z9" s="214"/>
      <c r="AA9" s="214"/>
      <c r="AB9" s="214"/>
      <c r="AC9" s="214"/>
      <c r="AD9" s="214"/>
      <c r="AE9" s="214"/>
      <c r="AF9" s="214"/>
      <c r="AG9" s="214" t="s">
        <v>170</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54">
        <v>2</v>
      </c>
      <c r="B10" s="255" t="s">
        <v>211</v>
      </c>
      <c r="C10" s="261" t="s">
        <v>212</v>
      </c>
      <c r="D10" s="256" t="s">
        <v>209</v>
      </c>
      <c r="E10" s="257">
        <v>18</v>
      </c>
      <c r="F10" s="258"/>
      <c r="G10" s="259">
        <f>ROUND(E10*F10,2)</f>
        <v>0</v>
      </c>
      <c r="H10" s="258"/>
      <c r="I10" s="259">
        <f>ROUND(E10*H10,2)</f>
        <v>0</v>
      </c>
      <c r="J10" s="258"/>
      <c r="K10" s="259">
        <f>ROUND(E10*J10,2)</f>
        <v>0</v>
      </c>
      <c r="L10" s="259">
        <v>21</v>
      </c>
      <c r="M10" s="259">
        <f>G10*(1+L10/100)</f>
        <v>0</v>
      </c>
      <c r="N10" s="259">
        <v>0</v>
      </c>
      <c r="O10" s="259">
        <f>ROUND(E10*N10,2)</f>
        <v>0</v>
      </c>
      <c r="P10" s="259">
        <v>0</v>
      </c>
      <c r="Q10" s="259">
        <f>ROUND(E10*P10,2)</f>
        <v>0</v>
      </c>
      <c r="R10" s="259"/>
      <c r="S10" s="259" t="s">
        <v>210</v>
      </c>
      <c r="T10" s="260" t="s">
        <v>176</v>
      </c>
      <c r="U10" s="223">
        <v>0</v>
      </c>
      <c r="V10" s="223">
        <f>ROUND(E10*U10,2)</f>
        <v>0</v>
      </c>
      <c r="W10" s="223"/>
      <c r="X10" s="223" t="s">
        <v>169</v>
      </c>
      <c r="Y10" s="214"/>
      <c r="Z10" s="214"/>
      <c r="AA10" s="214"/>
      <c r="AB10" s="214"/>
      <c r="AC10" s="214"/>
      <c r="AD10" s="214"/>
      <c r="AE10" s="214"/>
      <c r="AF10" s="214"/>
      <c r="AG10" s="214" t="s">
        <v>170</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54">
        <v>3</v>
      </c>
      <c r="B11" s="255" t="s">
        <v>213</v>
      </c>
      <c r="C11" s="261" t="s">
        <v>214</v>
      </c>
      <c r="D11" s="256" t="s">
        <v>215</v>
      </c>
      <c r="E11" s="257">
        <v>400</v>
      </c>
      <c r="F11" s="258"/>
      <c r="G11" s="259">
        <f>ROUND(E11*F11,2)</f>
        <v>0</v>
      </c>
      <c r="H11" s="258"/>
      <c r="I11" s="259">
        <f>ROUND(E11*H11,2)</f>
        <v>0</v>
      </c>
      <c r="J11" s="258"/>
      <c r="K11" s="259">
        <f>ROUND(E11*J11,2)</f>
        <v>0</v>
      </c>
      <c r="L11" s="259">
        <v>21</v>
      </c>
      <c r="M11" s="259">
        <f>G11*(1+L11/100)</f>
        <v>0</v>
      </c>
      <c r="N11" s="259">
        <v>0</v>
      </c>
      <c r="O11" s="259">
        <f>ROUND(E11*N11,2)</f>
        <v>0</v>
      </c>
      <c r="P11" s="259">
        <v>0</v>
      </c>
      <c r="Q11" s="259">
        <f>ROUND(E11*P11,2)</f>
        <v>0</v>
      </c>
      <c r="R11" s="259"/>
      <c r="S11" s="259" t="s">
        <v>210</v>
      </c>
      <c r="T11" s="260" t="s">
        <v>176</v>
      </c>
      <c r="U11" s="223">
        <v>0</v>
      </c>
      <c r="V11" s="223">
        <f>ROUND(E11*U11,2)</f>
        <v>0</v>
      </c>
      <c r="W11" s="223"/>
      <c r="X11" s="223" t="s">
        <v>169</v>
      </c>
      <c r="Y11" s="214"/>
      <c r="Z11" s="214"/>
      <c r="AA11" s="214"/>
      <c r="AB11" s="214"/>
      <c r="AC11" s="214"/>
      <c r="AD11" s="214"/>
      <c r="AE11" s="214"/>
      <c r="AF11" s="214"/>
      <c r="AG11" s="214" t="s">
        <v>170</v>
      </c>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
      <c r="A12" s="254">
        <v>4</v>
      </c>
      <c r="B12" s="255" t="s">
        <v>216</v>
      </c>
      <c r="C12" s="261" t="s">
        <v>217</v>
      </c>
      <c r="D12" s="256" t="s">
        <v>218</v>
      </c>
      <c r="E12" s="257">
        <v>15</v>
      </c>
      <c r="F12" s="258"/>
      <c r="G12" s="259">
        <f>ROUND(E12*F12,2)</f>
        <v>0</v>
      </c>
      <c r="H12" s="258"/>
      <c r="I12" s="259">
        <f>ROUND(E12*H12,2)</f>
        <v>0</v>
      </c>
      <c r="J12" s="258"/>
      <c r="K12" s="259">
        <f>ROUND(E12*J12,2)</f>
        <v>0</v>
      </c>
      <c r="L12" s="259">
        <v>21</v>
      </c>
      <c r="M12" s="259">
        <f>G12*(1+L12/100)</f>
        <v>0</v>
      </c>
      <c r="N12" s="259">
        <v>0</v>
      </c>
      <c r="O12" s="259">
        <f>ROUND(E12*N12,2)</f>
        <v>0</v>
      </c>
      <c r="P12" s="259">
        <v>0</v>
      </c>
      <c r="Q12" s="259">
        <f>ROUND(E12*P12,2)</f>
        <v>0</v>
      </c>
      <c r="R12" s="259"/>
      <c r="S12" s="259" t="s">
        <v>210</v>
      </c>
      <c r="T12" s="260" t="s">
        <v>176</v>
      </c>
      <c r="U12" s="223">
        <v>0</v>
      </c>
      <c r="V12" s="223">
        <f>ROUND(E12*U12,2)</f>
        <v>0</v>
      </c>
      <c r="W12" s="223"/>
      <c r="X12" s="223" t="s">
        <v>169</v>
      </c>
      <c r="Y12" s="214"/>
      <c r="Z12" s="214"/>
      <c r="AA12" s="214"/>
      <c r="AB12" s="214"/>
      <c r="AC12" s="214"/>
      <c r="AD12" s="214"/>
      <c r="AE12" s="214"/>
      <c r="AF12" s="214"/>
      <c r="AG12" s="214" t="s">
        <v>170</v>
      </c>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
      <c r="A13" s="254">
        <v>5</v>
      </c>
      <c r="B13" s="255" t="s">
        <v>219</v>
      </c>
      <c r="C13" s="261" t="s">
        <v>220</v>
      </c>
      <c r="D13" s="256" t="s">
        <v>221</v>
      </c>
      <c r="E13" s="257">
        <v>18</v>
      </c>
      <c r="F13" s="258"/>
      <c r="G13" s="259">
        <f>ROUND(E13*F13,2)</f>
        <v>0</v>
      </c>
      <c r="H13" s="258"/>
      <c r="I13" s="259">
        <f>ROUND(E13*H13,2)</f>
        <v>0</v>
      </c>
      <c r="J13" s="258"/>
      <c r="K13" s="259">
        <f>ROUND(E13*J13,2)</f>
        <v>0</v>
      </c>
      <c r="L13" s="259">
        <v>21</v>
      </c>
      <c r="M13" s="259">
        <f>G13*(1+L13/100)</f>
        <v>0</v>
      </c>
      <c r="N13" s="259">
        <v>0</v>
      </c>
      <c r="O13" s="259">
        <f>ROUND(E13*N13,2)</f>
        <v>0</v>
      </c>
      <c r="P13" s="259">
        <v>0</v>
      </c>
      <c r="Q13" s="259">
        <f>ROUND(E13*P13,2)</f>
        <v>0</v>
      </c>
      <c r="R13" s="259"/>
      <c r="S13" s="259" t="s">
        <v>210</v>
      </c>
      <c r="T13" s="260" t="s">
        <v>176</v>
      </c>
      <c r="U13" s="223">
        <v>0</v>
      </c>
      <c r="V13" s="223">
        <f>ROUND(E13*U13,2)</f>
        <v>0</v>
      </c>
      <c r="W13" s="223"/>
      <c r="X13" s="223" t="s">
        <v>169</v>
      </c>
      <c r="Y13" s="214"/>
      <c r="Z13" s="214"/>
      <c r="AA13" s="214"/>
      <c r="AB13" s="214"/>
      <c r="AC13" s="214"/>
      <c r="AD13" s="214"/>
      <c r="AE13" s="214"/>
      <c r="AF13" s="214"/>
      <c r="AG13" s="214" t="s">
        <v>170</v>
      </c>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outlineLevel="1" x14ac:dyDescent="0.2">
      <c r="A14" s="254">
        <v>6</v>
      </c>
      <c r="B14" s="255" t="s">
        <v>222</v>
      </c>
      <c r="C14" s="261" t="s">
        <v>223</v>
      </c>
      <c r="D14" s="256" t="s">
        <v>218</v>
      </c>
      <c r="E14" s="257">
        <v>156.5</v>
      </c>
      <c r="F14" s="258"/>
      <c r="G14" s="259">
        <f>ROUND(E14*F14,2)</f>
        <v>0</v>
      </c>
      <c r="H14" s="258"/>
      <c r="I14" s="259">
        <f>ROUND(E14*H14,2)</f>
        <v>0</v>
      </c>
      <c r="J14" s="258"/>
      <c r="K14" s="259">
        <f>ROUND(E14*J14,2)</f>
        <v>0</v>
      </c>
      <c r="L14" s="259">
        <v>21</v>
      </c>
      <c r="M14" s="259">
        <f>G14*(1+L14/100)</f>
        <v>0</v>
      </c>
      <c r="N14" s="259">
        <v>0</v>
      </c>
      <c r="O14" s="259">
        <f>ROUND(E14*N14,2)</f>
        <v>0</v>
      </c>
      <c r="P14" s="259">
        <v>0</v>
      </c>
      <c r="Q14" s="259">
        <f>ROUND(E14*P14,2)</f>
        <v>0</v>
      </c>
      <c r="R14" s="259"/>
      <c r="S14" s="259" t="s">
        <v>210</v>
      </c>
      <c r="T14" s="260" t="s">
        <v>176</v>
      </c>
      <c r="U14" s="223">
        <v>0</v>
      </c>
      <c r="V14" s="223">
        <f>ROUND(E14*U14,2)</f>
        <v>0</v>
      </c>
      <c r="W14" s="223"/>
      <c r="X14" s="223" t="s">
        <v>169</v>
      </c>
      <c r="Y14" s="214"/>
      <c r="Z14" s="214"/>
      <c r="AA14" s="214"/>
      <c r="AB14" s="214"/>
      <c r="AC14" s="214"/>
      <c r="AD14" s="214"/>
      <c r="AE14" s="214"/>
      <c r="AF14" s="214"/>
      <c r="AG14" s="214" t="s">
        <v>170</v>
      </c>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outlineLevel="1" x14ac:dyDescent="0.2">
      <c r="A15" s="254">
        <v>7</v>
      </c>
      <c r="B15" s="255" t="s">
        <v>224</v>
      </c>
      <c r="C15" s="261" t="s">
        <v>225</v>
      </c>
      <c r="D15" s="256" t="s">
        <v>183</v>
      </c>
      <c r="E15" s="257">
        <v>260</v>
      </c>
      <c r="F15" s="258"/>
      <c r="G15" s="259">
        <f>ROUND(E15*F15,2)</f>
        <v>0</v>
      </c>
      <c r="H15" s="258"/>
      <c r="I15" s="259">
        <f>ROUND(E15*H15,2)</f>
        <v>0</v>
      </c>
      <c r="J15" s="258"/>
      <c r="K15" s="259">
        <f>ROUND(E15*J15,2)</f>
        <v>0</v>
      </c>
      <c r="L15" s="259">
        <v>21</v>
      </c>
      <c r="M15" s="259">
        <f>G15*(1+L15/100)</f>
        <v>0</v>
      </c>
      <c r="N15" s="259">
        <v>0</v>
      </c>
      <c r="O15" s="259">
        <f>ROUND(E15*N15,2)</f>
        <v>0</v>
      </c>
      <c r="P15" s="259">
        <v>0</v>
      </c>
      <c r="Q15" s="259">
        <f>ROUND(E15*P15,2)</f>
        <v>0</v>
      </c>
      <c r="R15" s="259"/>
      <c r="S15" s="259" t="s">
        <v>210</v>
      </c>
      <c r="T15" s="260" t="s">
        <v>176</v>
      </c>
      <c r="U15" s="223">
        <v>0</v>
      </c>
      <c r="V15" s="223">
        <f>ROUND(E15*U15,2)</f>
        <v>0</v>
      </c>
      <c r="W15" s="223"/>
      <c r="X15" s="223" t="s">
        <v>169</v>
      </c>
      <c r="Y15" s="214"/>
      <c r="Z15" s="214"/>
      <c r="AA15" s="214"/>
      <c r="AB15" s="214"/>
      <c r="AC15" s="214"/>
      <c r="AD15" s="214"/>
      <c r="AE15" s="214"/>
      <c r="AF15" s="214"/>
      <c r="AG15" s="214" t="s">
        <v>170</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1" x14ac:dyDescent="0.2">
      <c r="A16" s="254">
        <v>8</v>
      </c>
      <c r="B16" s="255" t="s">
        <v>226</v>
      </c>
      <c r="C16" s="261" t="s">
        <v>227</v>
      </c>
      <c r="D16" s="256" t="s">
        <v>221</v>
      </c>
      <c r="E16" s="257">
        <v>18</v>
      </c>
      <c r="F16" s="258"/>
      <c r="G16" s="259">
        <f>ROUND(E16*F16,2)</f>
        <v>0</v>
      </c>
      <c r="H16" s="258"/>
      <c r="I16" s="259">
        <f>ROUND(E16*H16,2)</f>
        <v>0</v>
      </c>
      <c r="J16" s="258"/>
      <c r="K16" s="259">
        <f>ROUND(E16*J16,2)</f>
        <v>0</v>
      </c>
      <c r="L16" s="259">
        <v>21</v>
      </c>
      <c r="M16" s="259">
        <f>G16*(1+L16/100)</f>
        <v>0</v>
      </c>
      <c r="N16" s="259">
        <v>0</v>
      </c>
      <c r="O16" s="259">
        <f>ROUND(E16*N16,2)</f>
        <v>0</v>
      </c>
      <c r="P16" s="259">
        <v>0</v>
      </c>
      <c r="Q16" s="259">
        <f>ROUND(E16*P16,2)</f>
        <v>0</v>
      </c>
      <c r="R16" s="259"/>
      <c r="S16" s="259" t="s">
        <v>210</v>
      </c>
      <c r="T16" s="260" t="s">
        <v>176</v>
      </c>
      <c r="U16" s="223">
        <v>0</v>
      </c>
      <c r="V16" s="223">
        <f>ROUND(E16*U16,2)</f>
        <v>0</v>
      </c>
      <c r="W16" s="223"/>
      <c r="X16" s="223" t="s">
        <v>169</v>
      </c>
      <c r="Y16" s="214"/>
      <c r="Z16" s="214"/>
      <c r="AA16" s="214"/>
      <c r="AB16" s="214"/>
      <c r="AC16" s="214"/>
      <c r="AD16" s="214"/>
      <c r="AE16" s="214"/>
      <c r="AF16" s="214"/>
      <c r="AG16" s="214" t="s">
        <v>170</v>
      </c>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1" x14ac:dyDescent="0.2">
      <c r="A17" s="254">
        <v>9</v>
      </c>
      <c r="B17" s="255" t="s">
        <v>228</v>
      </c>
      <c r="C17" s="261" t="s">
        <v>229</v>
      </c>
      <c r="D17" s="256" t="s">
        <v>183</v>
      </c>
      <c r="E17" s="257">
        <v>260</v>
      </c>
      <c r="F17" s="258"/>
      <c r="G17" s="259">
        <f>ROUND(E17*F17,2)</f>
        <v>0</v>
      </c>
      <c r="H17" s="258"/>
      <c r="I17" s="259">
        <f>ROUND(E17*H17,2)</f>
        <v>0</v>
      </c>
      <c r="J17" s="258"/>
      <c r="K17" s="259">
        <f>ROUND(E17*J17,2)</f>
        <v>0</v>
      </c>
      <c r="L17" s="259">
        <v>21</v>
      </c>
      <c r="M17" s="259">
        <f>G17*(1+L17/100)</f>
        <v>0</v>
      </c>
      <c r="N17" s="259">
        <v>0</v>
      </c>
      <c r="O17" s="259">
        <f>ROUND(E17*N17,2)</f>
        <v>0</v>
      </c>
      <c r="P17" s="259">
        <v>0</v>
      </c>
      <c r="Q17" s="259">
        <f>ROUND(E17*P17,2)</f>
        <v>0</v>
      </c>
      <c r="R17" s="259"/>
      <c r="S17" s="259" t="s">
        <v>210</v>
      </c>
      <c r="T17" s="260" t="s">
        <v>176</v>
      </c>
      <c r="U17" s="223">
        <v>0</v>
      </c>
      <c r="V17" s="223">
        <f>ROUND(E17*U17,2)</f>
        <v>0</v>
      </c>
      <c r="W17" s="223"/>
      <c r="X17" s="223" t="s">
        <v>169</v>
      </c>
      <c r="Y17" s="214"/>
      <c r="Z17" s="214"/>
      <c r="AA17" s="214"/>
      <c r="AB17" s="214"/>
      <c r="AC17" s="214"/>
      <c r="AD17" s="214"/>
      <c r="AE17" s="214"/>
      <c r="AF17" s="214"/>
      <c r="AG17" s="214" t="s">
        <v>170</v>
      </c>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54">
        <v>10</v>
      </c>
      <c r="B18" s="255" t="s">
        <v>230</v>
      </c>
      <c r="C18" s="261" t="s">
        <v>231</v>
      </c>
      <c r="D18" s="256" t="s">
        <v>221</v>
      </c>
      <c r="E18" s="257">
        <v>18</v>
      </c>
      <c r="F18" s="258"/>
      <c r="G18" s="259">
        <f>ROUND(E18*F18,2)</f>
        <v>0</v>
      </c>
      <c r="H18" s="258"/>
      <c r="I18" s="259">
        <f>ROUND(E18*H18,2)</f>
        <v>0</v>
      </c>
      <c r="J18" s="258"/>
      <c r="K18" s="259">
        <f>ROUND(E18*J18,2)</f>
        <v>0</v>
      </c>
      <c r="L18" s="259">
        <v>21</v>
      </c>
      <c r="M18" s="259">
        <f>G18*(1+L18/100)</f>
        <v>0</v>
      </c>
      <c r="N18" s="259">
        <v>0</v>
      </c>
      <c r="O18" s="259">
        <f>ROUND(E18*N18,2)</f>
        <v>0</v>
      </c>
      <c r="P18" s="259">
        <v>0</v>
      </c>
      <c r="Q18" s="259">
        <f>ROUND(E18*P18,2)</f>
        <v>0</v>
      </c>
      <c r="R18" s="259"/>
      <c r="S18" s="259" t="s">
        <v>210</v>
      </c>
      <c r="T18" s="260" t="s">
        <v>176</v>
      </c>
      <c r="U18" s="223">
        <v>0</v>
      </c>
      <c r="V18" s="223">
        <f>ROUND(E18*U18,2)</f>
        <v>0</v>
      </c>
      <c r="W18" s="223"/>
      <c r="X18" s="223" t="s">
        <v>169</v>
      </c>
      <c r="Y18" s="214"/>
      <c r="Z18" s="214"/>
      <c r="AA18" s="214"/>
      <c r="AB18" s="214"/>
      <c r="AC18" s="214"/>
      <c r="AD18" s="214"/>
      <c r="AE18" s="214"/>
      <c r="AF18" s="214"/>
      <c r="AG18" s="214" t="s">
        <v>170</v>
      </c>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54">
        <v>11</v>
      </c>
      <c r="B19" s="255" t="s">
        <v>232</v>
      </c>
      <c r="C19" s="261" t="s">
        <v>233</v>
      </c>
      <c r="D19" s="256" t="s">
        <v>221</v>
      </c>
      <c r="E19" s="257">
        <v>18</v>
      </c>
      <c r="F19" s="258"/>
      <c r="G19" s="259">
        <f>ROUND(E19*F19,2)</f>
        <v>0</v>
      </c>
      <c r="H19" s="258"/>
      <c r="I19" s="259">
        <f>ROUND(E19*H19,2)</f>
        <v>0</v>
      </c>
      <c r="J19" s="258"/>
      <c r="K19" s="259">
        <f>ROUND(E19*J19,2)</f>
        <v>0</v>
      </c>
      <c r="L19" s="259">
        <v>21</v>
      </c>
      <c r="M19" s="259">
        <f>G19*(1+L19/100)</f>
        <v>0</v>
      </c>
      <c r="N19" s="259">
        <v>0</v>
      </c>
      <c r="O19" s="259">
        <f>ROUND(E19*N19,2)</f>
        <v>0</v>
      </c>
      <c r="P19" s="259">
        <v>0</v>
      </c>
      <c r="Q19" s="259">
        <f>ROUND(E19*P19,2)</f>
        <v>0</v>
      </c>
      <c r="R19" s="259"/>
      <c r="S19" s="259" t="s">
        <v>210</v>
      </c>
      <c r="T19" s="260" t="s">
        <v>176</v>
      </c>
      <c r="U19" s="223">
        <v>0</v>
      </c>
      <c r="V19" s="223">
        <f>ROUND(E19*U19,2)</f>
        <v>0</v>
      </c>
      <c r="W19" s="223"/>
      <c r="X19" s="223" t="s">
        <v>169</v>
      </c>
      <c r="Y19" s="214"/>
      <c r="Z19" s="214"/>
      <c r="AA19" s="214"/>
      <c r="AB19" s="214"/>
      <c r="AC19" s="214"/>
      <c r="AD19" s="214"/>
      <c r="AE19" s="214"/>
      <c r="AF19" s="214"/>
      <c r="AG19" s="214" t="s">
        <v>170</v>
      </c>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54">
        <v>12</v>
      </c>
      <c r="B20" s="255" t="s">
        <v>234</v>
      </c>
      <c r="C20" s="261" t="s">
        <v>235</v>
      </c>
      <c r="D20" s="256" t="s">
        <v>221</v>
      </c>
      <c r="E20" s="257">
        <v>18</v>
      </c>
      <c r="F20" s="258"/>
      <c r="G20" s="259">
        <f>ROUND(E20*F20,2)</f>
        <v>0</v>
      </c>
      <c r="H20" s="258"/>
      <c r="I20" s="259">
        <f>ROUND(E20*H20,2)</f>
        <v>0</v>
      </c>
      <c r="J20" s="258"/>
      <c r="K20" s="259">
        <f>ROUND(E20*J20,2)</f>
        <v>0</v>
      </c>
      <c r="L20" s="259">
        <v>21</v>
      </c>
      <c r="M20" s="259">
        <f>G20*(1+L20/100)</f>
        <v>0</v>
      </c>
      <c r="N20" s="259">
        <v>0</v>
      </c>
      <c r="O20" s="259">
        <f>ROUND(E20*N20,2)</f>
        <v>0</v>
      </c>
      <c r="P20" s="259">
        <v>0</v>
      </c>
      <c r="Q20" s="259">
        <f>ROUND(E20*P20,2)</f>
        <v>0</v>
      </c>
      <c r="R20" s="259"/>
      <c r="S20" s="259" t="s">
        <v>210</v>
      </c>
      <c r="T20" s="260" t="s">
        <v>176</v>
      </c>
      <c r="U20" s="223">
        <v>0</v>
      </c>
      <c r="V20" s="223">
        <f>ROUND(E20*U20,2)</f>
        <v>0</v>
      </c>
      <c r="W20" s="223"/>
      <c r="X20" s="223" t="s">
        <v>169</v>
      </c>
      <c r="Y20" s="214"/>
      <c r="Z20" s="214"/>
      <c r="AA20" s="214"/>
      <c r="AB20" s="214"/>
      <c r="AC20" s="214"/>
      <c r="AD20" s="214"/>
      <c r="AE20" s="214"/>
      <c r="AF20" s="214"/>
      <c r="AG20" s="214" t="s">
        <v>170</v>
      </c>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x14ac:dyDescent="0.2">
      <c r="A21" s="227" t="s">
        <v>162</v>
      </c>
      <c r="B21" s="228" t="s">
        <v>124</v>
      </c>
      <c r="C21" s="245" t="s">
        <v>125</v>
      </c>
      <c r="D21" s="229"/>
      <c r="E21" s="230"/>
      <c r="F21" s="231"/>
      <c r="G21" s="231">
        <f>SUMIF(AG22:AG35,"&lt;&gt;NOR",G22:G35)</f>
        <v>0</v>
      </c>
      <c r="H21" s="231"/>
      <c r="I21" s="231">
        <f>SUM(I22:I35)</f>
        <v>0</v>
      </c>
      <c r="J21" s="231"/>
      <c r="K21" s="231">
        <f>SUM(K22:K35)</f>
        <v>0</v>
      </c>
      <c r="L21" s="231"/>
      <c r="M21" s="231">
        <f>SUM(M22:M35)</f>
        <v>0</v>
      </c>
      <c r="N21" s="231"/>
      <c r="O21" s="231">
        <f>SUM(O22:O35)</f>
        <v>91.41</v>
      </c>
      <c r="P21" s="231"/>
      <c r="Q21" s="231">
        <f>SUM(Q22:Q35)</f>
        <v>0</v>
      </c>
      <c r="R21" s="231"/>
      <c r="S21" s="231"/>
      <c r="T21" s="232"/>
      <c r="U21" s="226"/>
      <c r="V21" s="226">
        <f>SUM(V22:V35)</f>
        <v>77.790000000000006</v>
      </c>
      <c r="W21" s="226"/>
      <c r="X21" s="226"/>
      <c r="AG21" t="s">
        <v>163</v>
      </c>
    </row>
    <row r="22" spans="1:60" outlineLevel="1" x14ac:dyDescent="0.2">
      <c r="A22" s="233">
        <v>13</v>
      </c>
      <c r="B22" s="234" t="s">
        <v>236</v>
      </c>
      <c r="C22" s="246" t="s">
        <v>237</v>
      </c>
      <c r="D22" s="235" t="s">
        <v>166</v>
      </c>
      <c r="E22" s="236">
        <v>35</v>
      </c>
      <c r="F22" s="237"/>
      <c r="G22" s="238">
        <f>ROUND(E22*F22,2)</f>
        <v>0</v>
      </c>
      <c r="H22" s="237"/>
      <c r="I22" s="238">
        <f>ROUND(E22*H22,2)</f>
        <v>0</v>
      </c>
      <c r="J22" s="237"/>
      <c r="K22" s="238">
        <f>ROUND(E22*J22,2)</f>
        <v>0</v>
      </c>
      <c r="L22" s="238">
        <v>21</v>
      </c>
      <c r="M22" s="238">
        <f>G22*(1+L22/100)</f>
        <v>0</v>
      </c>
      <c r="N22" s="238">
        <v>2.5249999999999999</v>
      </c>
      <c r="O22" s="238">
        <f>ROUND(E22*N22,2)</f>
        <v>88.38</v>
      </c>
      <c r="P22" s="238">
        <v>0</v>
      </c>
      <c r="Q22" s="238">
        <f>ROUND(E22*P22,2)</f>
        <v>0</v>
      </c>
      <c r="R22" s="238" t="s">
        <v>238</v>
      </c>
      <c r="S22" s="238" t="s">
        <v>168</v>
      </c>
      <c r="T22" s="239" t="s">
        <v>168</v>
      </c>
      <c r="U22" s="223">
        <v>0.48</v>
      </c>
      <c r="V22" s="223">
        <f>ROUND(E22*U22,2)</f>
        <v>16.8</v>
      </c>
      <c r="W22" s="223"/>
      <c r="X22" s="223" t="s">
        <v>169</v>
      </c>
      <c r="Y22" s="214"/>
      <c r="Z22" s="214"/>
      <c r="AA22" s="214"/>
      <c r="AB22" s="214"/>
      <c r="AC22" s="214"/>
      <c r="AD22" s="214"/>
      <c r="AE22" s="214"/>
      <c r="AF22" s="214"/>
      <c r="AG22" s="214" t="s">
        <v>239</v>
      </c>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21"/>
      <c r="B23" s="222"/>
      <c r="C23" s="247" t="s">
        <v>240</v>
      </c>
      <c r="D23" s="241"/>
      <c r="E23" s="241"/>
      <c r="F23" s="241"/>
      <c r="G23" s="241"/>
      <c r="H23" s="223"/>
      <c r="I23" s="223"/>
      <c r="J23" s="223"/>
      <c r="K23" s="223"/>
      <c r="L23" s="223"/>
      <c r="M23" s="223"/>
      <c r="N23" s="223"/>
      <c r="O23" s="223"/>
      <c r="P23" s="223"/>
      <c r="Q23" s="223"/>
      <c r="R23" s="223"/>
      <c r="S23" s="223"/>
      <c r="T23" s="223"/>
      <c r="U23" s="223"/>
      <c r="V23" s="223"/>
      <c r="W23" s="223"/>
      <c r="X23" s="223"/>
      <c r="Y23" s="214"/>
      <c r="Z23" s="214"/>
      <c r="AA23" s="214"/>
      <c r="AB23" s="214"/>
      <c r="AC23" s="214"/>
      <c r="AD23" s="214"/>
      <c r="AE23" s="214"/>
      <c r="AF23" s="214"/>
      <c r="AG23" s="214" t="s">
        <v>172</v>
      </c>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outlineLevel="1" x14ac:dyDescent="0.2">
      <c r="A24" s="221"/>
      <c r="B24" s="222"/>
      <c r="C24" s="250" t="s">
        <v>241</v>
      </c>
      <c r="D24" s="224"/>
      <c r="E24" s="225">
        <v>35</v>
      </c>
      <c r="F24" s="223"/>
      <c r="G24" s="223"/>
      <c r="H24" s="223"/>
      <c r="I24" s="223"/>
      <c r="J24" s="223"/>
      <c r="K24" s="223"/>
      <c r="L24" s="223"/>
      <c r="M24" s="223"/>
      <c r="N24" s="223"/>
      <c r="O24" s="223"/>
      <c r="P24" s="223"/>
      <c r="Q24" s="223"/>
      <c r="R24" s="223"/>
      <c r="S24" s="223"/>
      <c r="T24" s="223"/>
      <c r="U24" s="223"/>
      <c r="V24" s="223"/>
      <c r="W24" s="223"/>
      <c r="X24" s="223"/>
      <c r="Y24" s="214"/>
      <c r="Z24" s="214"/>
      <c r="AA24" s="214"/>
      <c r="AB24" s="214"/>
      <c r="AC24" s="214"/>
      <c r="AD24" s="214"/>
      <c r="AE24" s="214"/>
      <c r="AF24" s="214"/>
      <c r="AG24" s="214" t="s">
        <v>186</v>
      </c>
      <c r="AH24" s="214">
        <v>0</v>
      </c>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outlineLevel="1" x14ac:dyDescent="0.2">
      <c r="A25" s="233">
        <v>14</v>
      </c>
      <c r="B25" s="234" t="s">
        <v>242</v>
      </c>
      <c r="C25" s="246" t="s">
        <v>243</v>
      </c>
      <c r="D25" s="235" t="s">
        <v>183</v>
      </c>
      <c r="E25" s="236">
        <v>54</v>
      </c>
      <c r="F25" s="237"/>
      <c r="G25" s="238">
        <f>ROUND(E25*F25,2)</f>
        <v>0</v>
      </c>
      <c r="H25" s="237"/>
      <c r="I25" s="238">
        <f>ROUND(E25*H25,2)</f>
        <v>0</v>
      </c>
      <c r="J25" s="237"/>
      <c r="K25" s="238">
        <f>ROUND(E25*J25,2)</f>
        <v>0</v>
      </c>
      <c r="L25" s="238">
        <v>21</v>
      </c>
      <c r="M25" s="238">
        <f>G25*(1+L25/100)</f>
        <v>0</v>
      </c>
      <c r="N25" s="238">
        <v>3.6400000000000002E-2</v>
      </c>
      <c r="O25" s="238">
        <f>ROUND(E25*N25,2)</f>
        <v>1.97</v>
      </c>
      <c r="P25" s="238">
        <v>0</v>
      </c>
      <c r="Q25" s="238">
        <f>ROUND(E25*P25,2)</f>
        <v>0</v>
      </c>
      <c r="R25" s="238" t="s">
        <v>238</v>
      </c>
      <c r="S25" s="238" t="s">
        <v>168</v>
      </c>
      <c r="T25" s="239" t="s">
        <v>168</v>
      </c>
      <c r="U25" s="223">
        <v>0.52700000000000002</v>
      </c>
      <c r="V25" s="223">
        <f>ROUND(E25*U25,2)</f>
        <v>28.46</v>
      </c>
      <c r="W25" s="223"/>
      <c r="X25" s="223" t="s">
        <v>169</v>
      </c>
      <c r="Y25" s="214"/>
      <c r="Z25" s="214"/>
      <c r="AA25" s="214"/>
      <c r="AB25" s="214"/>
      <c r="AC25" s="214"/>
      <c r="AD25" s="214"/>
      <c r="AE25" s="214"/>
      <c r="AF25" s="214"/>
      <c r="AG25" s="214" t="s">
        <v>170</v>
      </c>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ht="22.5" outlineLevel="1" x14ac:dyDescent="0.2">
      <c r="A26" s="221"/>
      <c r="B26" s="222"/>
      <c r="C26" s="247" t="s">
        <v>244</v>
      </c>
      <c r="D26" s="241"/>
      <c r="E26" s="241"/>
      <c r="F26" s="241"/>
      <c r="G26" s="241"/>
      <c r="H26" s="223"/>
      <c r="I26" s="223"/>
      <c r="J26" s="223"/>
      <c r="K26" s="223"/>
      <c r="L26" s="223"/>
      <c r="M26" s="223"/>
      <c r="N26" s="223"/>
      <c r="O26" s="223"/>
      <c r="P26" s="223"/>
      <c r="Q26" s="223"/>
      <c r="R26" s="223"/>
      <c r="S26" s="223"/>
      <c r="T26" s="223"/>
      <c r="U26" s="223"/>
      <c r="V26" s="223"/>
      <c r="W26" s="223"/>
      <c r="X26" s="223"/>
      <c r="Y26" s="214"/>
      <c r="Z26" s="214"/>
      <c r="AA26" s="214"/>
      <c r="AB26" s="214"/>
      <c r="AC26" s="214"/>
      <c r="AD26" s="214"/>
      <c r="AE26" s="214"/>
      <c r="AF26" s="214"/>
      <c r="AG26" s="214" t="s">
        <v>172</v>
      </c>
      <c r="AH26" s="214"/>
      <c r="AI26" s="214"/>
      <c r="AJ26" s="214"/>
      <c r="AK26" s="214"/>
      <c r="AL26" s="214"/>
      <c r="AM26" s="214"/>
      <c r="AN26" s="214"/>
      <c r="AO26" s="214"/>
      <c r="AP26" s="214"/>
      <c r="AQ26" s="214"/>
      <c r="AR26" s="214"/>
      <c r="AS26" s="214"/>
      <c r="AT26" s="214"/>
      <c r="AU26" s="214"/>
      <c r="AV26" s="214"/>
      <c r="AW26" s="214"/>
      <c r="AX26" s="214"/>
      <c r="AY26" s="214"/>
      <c r="AZ26" s="214"/>
      <c r="BA26" s="240" t="str">
        <f>C26</f>
        <v>svislé nebo šikmé (odkloněné) , půdorysně přímé nebo zalomené, stěn základových desek ve volných nebo zapažených jámách, rýhách, šachtách, včetně případných vzpěr,</v>
      </c>
      <c r="BB26" s="214"/>
      <c r="BC26" s="214"/>
      <c r="BD26" s="214"/>
      <c r="BE26" s="214"/>
      <c r="BF26" s="214"/>
      <c r="BG26" s="214"/>
      <c r="BH26" s="214"/>
    </row>
    <row r="27" spans="1:60" outlineLevel="1" x14ac:dyDescent="0.2">
      <c r="A27" s="221"/>
      <c r="B27" s="222"/>
      <c r="C27" s="250" t="s">
        <v>245</v>
      </c>
      <c r="D27" s="224"/>
      <c r="E27" s="225">
        <v>54</v>
      </c>
      <c r="F27" s="223"/>
      <c r="G27" s="223"/>
      <c r="H27" s="223"/>
      <c r="I27" s="223"/>
      <c r="J27" s="223"/>
      <c r="K27" s="223"/>
      <c r="L27" s="223"/>
      <c r="M27" s="223"/>
      <c r="N27" s="223"/>
      <c r="O27" s="223"/>
      <c r="P27" s="223"/>
      <c r="Q27" s="223"/>
      <c r="R27" s="223"/>
      <c r="S27" s="223"/>
      <c r="T27" s="223"/>
      <c r="U27" s="223"/>
      <c r="V27" s="223"/>
      <c r="W27" s="223"/>
      <c r="X27" s="223"/>
      <c r="Y27" s="214"/>
      <c r="Z27" s="214"/>
      <c r="AA27" s="214"/>
      <c r="AB27" s="214"/>
      <c r="AC27" s="214"/>
      <c r="AD27" s="214"/>
      <c r="AE27" s="214"/>
      <c r="AF27" s="214"/>
      <c r="AG27" s="214" t="s">
        <v>186</v>
      </c>
      <c r="AH27" s="214">
        <v>0</v>
      </c>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outlineLevel="1" x14ac:dyDescent="0.2">
      <c r="A28" s="233">
        <v>15</v>
      </c>
      <c r="B28" s="234" t="s">
        <v>246</v>
      </c>
      <c r="C28" s="246" t="s">
        <v>247</v>
      </c>
      <c r="D28" s="235" t="s">
        <v>183</v>
      </c>
      <c r="E28" s="236">
        <v>54</v>
      </c>
      <c r="F28" s="237"/>
      <c r="G28" s="238">
        <f>ROUND(E28*F28,2)</f>
        <v>0</v>
      </c>
      <c r="H28" s="237"/>
      <c r="I28" s="238">
        <f>ROUND(E28*H28,2)</f>
        <v>0</v>
      </c>
      <c r="J28" s="237"/>
      <c r="K28" s="238">
        <f>ROUND(E28*J28,2)</f>
        <v>0</v>
      </c>
      <c r="L28" s="238">
        <v>21</v>
      </c>
      <c r="M28" s="238">
        <f>G28*(1+L28/100)</f>
        <v>0</v>
      </c>
      <c r="N28" s="238">
        <v>0</v>
      </c>
      <c r="O28" s="238">
        <f>ROUND(E28*N28,2)</f>
        <v>0</v>
      </c>
      <c r="P28" s="238">
        <v>0</v>
      </c>
      <c r="Q28" s="238">
        <f>ROUND(E28*P28,2)</f>
        <v>0</v>
      </c>
      <c r="R28" s="238" t="s">
        <v>238</v>
      </c>
      <c r="S28" s="238" t="s">
        <v>168</v>
      </c>
      <c r="T28" s="239" t="s">
        <v>168</v>
      </c>
      <c r="U28" s="223">
        <v>0.32</v>
      </c>
      <c r="V28" s="223">
        <f>ROUND(E28*U28,2)</f>
        <v>17.28</v>
      </c>
      <c r="W28" s="223"/>
      <c r="X28" s="223" t="s">
        <v>169</v>
      </c>
      <c r="Y28" s="214"/>
      <c r="Z28" s="214"/>
      <c r="AA28" s="214"/>
      <c r="AB28" s="214"/>
      <c r="AC28" s="214"/>
      <c r="AD28" s="214"/>
      <c r="AE28" s="214"/>
      <c r="AF28" s="214"/>
      <c r="AG28" s="214" t="s">
        <v>170</v>
      </c>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ht="22.5" outlineLevel="1" x14ac:dyDescent="0.2">
      <c r="A29" s="221"/>
      <c r="B29" s="222"/>
      <c r="C29" s="247" t="s">
        <v>244</v>
      </c>
      <c r="D29" s="241"/>
      <c r="E29" s="241"/>
      <c r="F29" s="241"/>
      <c r="G29" s="241"/>
      <c r="H29" s="223"/>
      <c r="I29" s="223"/>
      <c r="J29" s="223"/>
      <c r="K29" s="223"/>
      <c r="L29" s="223"/>
      <c r="M29" s="223"/>
      <c r="N29" s="223"/>
      <c r="O29" s="223"/>
      <c r="P29" s="223"/>
      <c r="Q29" s="223"/>
      <c r="R29" s="223"/>
      <c r="S29" s="223"/>
      <c r="T29" s="223"/>
      <c r="U29" s="223"/>
      <c r="V29" s="223"/>
      <c r="W29" s="223"/>
      <c r="X29" s="223"/>
      <c r="Y29" s="214"/>
      <c r="Z29" s="214"/>
      <c r="AA29" s="214"/>
      <c r="AB29" s="214"/>
      <c r="AC29" s="214"/>
      <c r="AD29" s="214"/>
      <c r="AE29" s="214"/>
      <c r="AF29" s="214"/>
      <c r="AG29" s="214" t="s">
        <v>172</v>
      </c>
      <c r="AH29" s="214"/>
      <c r="AI29" s="214"/>
      <c r="AJ29" s="214"/>
      <c r="AK29" s="214"/>
      <c r="AL29" s="214"/>
      <c r="AM29" s="214"/>
      <c r="AN29" s="214"/>
      <c r="AO29" s="214"/>
      <c r="AP29" s="214"/>
      <c r="AQ29" s="214"/>
      <c r="AR29" s="214"/>
      <c r="AS29" s="214"/>
      <c r="AT29" s="214"/>
      <c r="AU29" s="214"/>
      <c r="AV29" s="214"/>
      <c r="AW29" s="214"/>
      <c r="AX29" s="214"/>
      <c r="AY29" s="214"/>
      <c r="AZ29" s="214"/>
      <c r="BA29" s="240" t="str">
        <f>C29</f>
        <v>svislé nebo šikmé (odkloněné) , půdorysně přímé nebo zalomené, stěn základových desek ve volných nebo zapažených jámách, rýhách, šachtách, včetně případných vzpěr,</v>
      </c>
      <c r="BB29" s="214"/>
      <c r="BC29" s="214"/>
      <c r="BD29" s="214"/>
      <c r="BE29" s="214"/>
      <c r="BF29" s="214"/>
      <c r="BG29" s="214"/>
      <c r="BH29" s="214"/>
    </row>
    <row r="30" spans="1:60" outlineLevel="1" x14ac:dyDescent="0.2">
      <c r="A30" s="221"/>
      <c r="B30" s="222"/>
      <c r="C30" s="249" t="s">
        <v>248</v>
      </c>
      <c r="D30" s="243"/>
      <c r="E30" s="243"/>
      <c r="F30" s="243"/>
      <c r="G30" s="243"/>
      <c r="H30" s="223"/>
      <c r="I30" s="223"/>
      <c r="J30" s="223"/>
      <c r="K30" s="223"/>
      <c r="L30" s="223"/>
      <c r="M30" s="223"/>
      <c r="N30" s="223"/>
      <c r="O30" s="223"/>
      <c r="P30" s="223"/>
      <c r="Q30" s="223"/>
      <c r="R30" s="223"/>
      <c r="S30" s="223"/>
      <c r="T30" s="223"/>
      <c r="U30" s="223"/>
      <c r="V30" s="223"/>
      <c r="W30" s="223"/>
      <c r="X30" s="223"/>
      <c r="Y30" s="214"/>
      <c r="Z30" s="214"/>
      <c r="AA30" s="214"/>
      <c r="AB30" s="214"/>
      <c r="AC30" s="214"/>
      <c r="AD30" s="214"/>
      <c r="AE30" s="214"/>
      <c r="AF30" s="214"/>
      <c r="AG30" s="214" t="s">
        <v>179</v>
      </c>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1" x14ac:dyDescent="0.2">
      <c r="A31" s="221"/>
      <c r="B31" s="222"/>
      <c r="C31" s="250" t="s">
        <v>249</v>
      </c>
      <c r="D31" s="224"/>
      <c r="E31" s="225">
        <v>54</v>
      </c>
      <c r="F31" s="223"/>
      <c r="G31" s="223"/>
      <c r="H31" s="223"/>
      <c r="I31" s="223"/>
      <c r="J31" s="223"/>
      <c r="K31" s="223"/>
      <c r="L31" s="223"/>
      <c r="M31" s="223"/>
      <c r="N31" s="223"/>
      <c r="O31" s="223"/>
      <c r="P31" s="223"/>
      <c r="Q31" s="223"/>
      <c r="R31" s="223"/>
      <c r="S31" s="223"/>
      <c r="T31" s="223"/>
      <c r="U31" s="223"/>
      <c r="V31" s="223"/>
      <c r="W31" s="223"/>
      <c r="X31" s="223"/>
      <c r="Y31" s="214"/>
      <c r="Z31" s="214"/>
      <c r="AA31" s="214"/>
      <c r="AB31" s="214"/>
      <c r="AC31" s="214"/>
      <c r="AD31" s="214"/>
      <c r="AE31" s="214"/>
      <c r="AF31" s="214"/>
      <c r="AG31" s="214" t="s">
        <v>186</v>
      </c>
      <c r="AH31" s="214">
        <v>5</v>
      </c>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ht="22.5" outlineLevel="1" x14ac:dyDescent="0.2">
      <c r="A32" s="233">
        <v>16</v>
      </c>
      <c r="B32" s="234" t="s">
        <v>250</v>
      </c>
      <c r="C32" s="246" t="s">
        <v>251</v>
      </c>
      <c r="D32" s="235" t="s">
        <v>200</v>
      </c>
      <c r="E32" s="236">
        <v>1.0009999999999999</v>
      </c>
      <c r="F32" s="237"/>
      <c r="G32" s="238">
        <f>ROUND(E32*F32,2)</f>
        <v>0</v>
      </c>
      <c r="H32" s="237"/>
      <c r="I32" s="238">
        <f>ROUND(E32*H32,2)</f>
        <v>0</v>
      </c>
      <c r="J32" s="237"/>
      <c r="K32" s="238">
        <f>ROUND(E32*J32,2)</f>
        <v>0</v>
      </c>
      <c r="L32" s="238">
        <v>21</v>
      </c>
      <c r="M32" s="238">
        <f>G32*(1+L32/100)</f>
        <v>0</v>
      </c>
      <c r="N32" s="238">
        <v>1.0554399999999999</v>
      </c>
      <c r="O32" s="238">
        <f>ROUND(E32*N32,2)</f>
        <v>1.06</v>
      </c>
      <c r="P32" s="238">
        <v>0</v>
      </c>
      <c r="Q32" s="238">
        <f>ROUND(E32*P32,2)</f>
        <v>0</v>
      </c>
      <c r="R32" s="238" t="s">
        <v>238</v>
      </c>
      <c r="S32" s="238" t="s">
        <v>168</v>
      </c>
      <c r="T32" s="239" t="s">
        <v>168</v>
      </c>
      <c r="U32" s="223">
        <v>15.231</v>
      </c>
      <c r="V32" s="223">
        <f>ROUND(E32*U32,2)</f>
        <v>15.25</v>
      </c>
      <c r="W32" s="223"/>
      <c r="X32" s="223" t="s">
        <v>169</v>
      </c>
      <c r="Y32" s="214"/>
      <c r="Z32" s="214"/>
      <c r="AA32" s="214"/>
      <c r="AB32" s="214"/>
      <c r="AC32" s="214"/>
      <c r="AD32" s="214"/>
      <c r="AE32" s="214"/>
      <c r="AF32" s="214"/>
      <c r="AG32" s="214" t="s">
        <v>170</v>
      </c>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1" x14ac:dyDescent="0.2">
      <c r="A33" s="221"/>
      <c r="B33" s="222"/>
      <c r="C33" s="247" t="s">
        <v>252</v>
      </c>
      <c r="D33" s="241"/>
      <c r="E33" s="241"/>
      <c r="F33" s="241"/>
      <c r="G33" s="241"/>
      <c r="H33" s="223"/>
      <c r="I33" s="223"/>
      <c r="J33" s="223"/>
      <c r="K33" s="223"/>
      <c r="L33" s="223"/>
      <c r="M33" s="223"/>
      <c r="N33" s="223"/>
      <c r="O33" s="223"/>
      <c r="P33" s="223"/>
      <c r="Q33" s="223"/>
      <c r="R33" s="223"/>
      <c r="S33" s="223"/>
      <c r="T33" s="223"/>
      <c r="U33" s="223"/>
      <c r="V33" s="223"/>
      <c r="W33" s="223"/>
      <c r="X33" s="223"/>
      <c r="Y33" s="214"/>
      <c r="Z33" s="214"/>
      <c r="AA33" s="214"/>
      <c r="AB33" s="214"/>
      <c r="AC33" s="214"/>
      <c r="AD33" s="214"/>
      <c r="AE33" s="214"/>
      <c r="AF33" s="214"/>
      <c r="AG33" s="214" t="s">
        <v>172</v>
      </c>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outlineLevel="1" x14ac:dyDescent="0.2">
      <c r="A34" s="221"/>
      <c r="B34" s="222"/>
      <c r="C34" s="250" t="s">
        <v>253</v>
      </c>
      <c r="D34" s="224"/>
      <c r="E34" s="225"/>
      <c r="F34" s="223"/>
      <c r="G34" s="223"/>
      <c r="H34" s="223"/>
      <c r="I34" s="223"/>
      <c r="J34" s="223"/>
      <c r="K34" s="223"/>
      <c r="L34" s="223"/>
      <c r="M34" s="223"/>
      <c r="N34" s="223"/>
      <c r="O34" s="223"/>
      <c r="P34" s="223"/>
      <c r="Q34" s="223"/>
      <c r="R34" s="223"/>
      <c r="S34" s="223"/>
      <c r="T34" s="223"/>
      <c r="U34" s="223"/>
      <c r="V34" s="223"/>
      <c r="W34" s="223"/>
      <c r="X34" s="223"/>
      <c r="Y34" s="214"/>
      <c r="Z34" s="214"/>
      <c r="AA34" s="214"/>
      <c r="AB34" s="214"/>
      <c r="AC34" s="214"/>
      <c r="AD34" s="214"/>
      <c r="AE34" s="214"/>
      <c r="AF34" s="214"/>
      <c r="AG34" s="214" t="s">
        <v>186</v>
      </c>
      <c r="AH34" s="214">
        <v>0</v>
      </c>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row>
    <row r="35" spans="1:60" ht="22.5" outlineLevel="1" x14ac:dyDescent="0.2">
      <c r="A35" s="221"/>
      <c r="B35" s="222"/>
      <c r="C35" s="250" t="s">
        <v>254</v>
      </c>
      <c r="D35" s="224"/>
      <c r="E35" s="225">
        <v>1.0009999999999999</v>
      </c>
      <c r="F35" s="223"/>
      <c r="G35" s="223"/>
      <c r="H35" s="223"/>
      <c r="I35" s="223"/>
      <c r="J35" s="223"/>
      <c r="K35" s="223"/>
      <c r="L35" s="223"/>
      <c r="M35" s="223"/>
      <c r="N35" s="223"/>
      <c r="O35" s="223"/>
      <c r="P35" s="223"/>
      <c r="Q35" s="223"/>
      <c r="R35" s="223"/>
      <c r="S35" s="223"/>
      <c r="T35" s="223"/>
      <c r="U35" s="223"/>
      <c r="V35" s="223"/>
      <c r="W35" s="223"/>
      <c r="X35" s="223"/>
      <c r="Y35" s="214"/>
      <c r="Z35" s="214"/>
      <c r="AA35" s="214"/>
      <c r="AB35" s="214"/>
      <c r="AC35" s="214"/>
      <c r="AD35" s="214"/>
      <c r="AE35" s="214"/>
      <c r="AF35" s="214"/>
      <c r="AG35" s="214" t="s">
        <v>186</v>
      </c>
      <c r="AH35" s="214">
        <v>0</v>
      </c>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x14ac:dyDescent="0.2">
      <c r="A36" s="227" t="s">
        <v>162</v>
      </c>
      <c r="B36" s="228" t="s">
        <v>126</v>
      </c>
      <c r="C36" s="245" t="s">
        <v>127</v>
      </c>
      <c r="D36" s="229"/>
      <c r="E36" s="230"/>
      <c r="F36" s="231"/>
      <c r="G36" s="231">
        <f>SUMIF(AG37:AG46,"&lt;&gt;NOR",G37:G46)</f>
        <v>0</v>
      </c>
      <c r="H36" s="231"/>
      <c r="I36" s="231">
        <f>SUM(I37:I46)</f>
        <v>0</v>
      </c>
      <c r="J36" s="231"/>
      <c r="K36" s="231">
        <f>SUM(K37:K46)</f>
        <v>0</v>
      </c>
      <c r="L36" s="231"/>
      <c r="M36" s="231">
        <f>SUM(M37:M46)</f>
        <v>0</v>
      </c>
      <c r="N36" s="231"/>
      <c r="O36" s="231">
        <f>SUM(O37:O46)</f>
        <v>0.14000000000000001</v>
      </c>
      <c r="P36" s="231"/>
      <c r="Q36" s="231">
        <f>SUM(Q37:Q46)</f>
        <v>0</v>
      </c>
      <c r="R36" s="231"/>
      <c r="S36" s="231"/>
      <c r="T36" s="232"/>
      <c r="U36" s="226"/>
      <c r="V36" s="226">
        <f>SUM(V37:V46)</f>
        <v>39.9</v>
      </c>
      <c r="W36" s="226"/>
      <c r="X36" s="226"/>
      <c r="AG36" t="s">
        <v>163</v>
      </c>
    </row>
    <row r="37" spans="1:60" outlineLevel="1" x14ac:dyDescent="0.2">
      <c r="A37" s="233">
        <v>17</v>
      </c>
      <c r="B37" s="234" t="s">
        <v>255</v>
      </c>
      <c r="C37" s="246" t="s">
        <v>256</v>
      </c>
      <c r="D37" s="235" t="s">
        <v>183</v>
      </c>
      <c r="E37" s="236">
        <v>350</v>
      </c>
      <c r="F37" s="237"/>
      <c r="G37" s="238">
        <f>ROUND(E37*F37,2)</f>
        <v>0</v>
      </c>
      <c r="H37" s="237"/>
      <c r="I37" s="238">
        <f>ROUND(E37*H37,2)</f>
        <v>0</v>
      </c>
      <c r="J37" s="237"/>
      <c r="K37" s="238">
        <f>ROUND(E37*J37,2)</f>
        <v>0</v>
      </c>
      <c r="L37" s="238">
        <v>21</v>
      </c>
      <c r="M37" s="238">
        <f>G37*(1+L37/100)</f>
        <v>0</v>
      </c>
      <c r="N37" s="238">
        <v>3.0000000000000001E-5</v>
      </c>
      <c r="O37" s="238">
        <f>ROUND(E37*N37,2)</f>
        <v>0.01</v>
      </c>
      <c r="P37" s="238">
        <v>0</v>
      </c>
      <c r="Q37" s="238">
        <f>ROUND(E37*P37,2)</f>
        <v>0</v>
      </c>
      <c r="R37" s="238" t="s">
        <v>257</v>
      </c>
      <c r="S37" s="238" t="s">
        <v>168</v>
      </c>
      <c r="T37" s="239" t="s">
        <v>168</v>
      </c>
      <c r="U37" s="223">
        <v>4.3999999999999997E-2</v>
      </c>
      <c r="V37" s="223">
        <f>ROUND(E37*U37,2)</f>
        <v>15.4</v>
      </c>
      <c r="W37" s="223"/>
      <c r="X37" s="223" t="s">
        <v>169</v>
      </c>
      <c r="Y37" s="214"/>
      <c r="Z37" s="214"/>
      <c r="AA37" s="214"/>
      <c r="AB37" s="214"/>
      <c r="AC37" s="214"/>
      <c r="AD37" s="214"/>
      <c r="AE37" s="214"/>
      <c r="AF37" s="214"/>
      <c r="AG37" s="214" t="s">
        <v>239</v>
      </c>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row>
    <row r="38" spans="1:60" outlineLevel="1" x14ac:dyDescent="0.2">
      <c r="A38" s="221"/>
      <c r="B38" s="222"/>
      <c r="C38" s="250" t="s">
        <v>258</v>
      </c>
      <c r="D38" s="224"/>
      <c r="E38" s="225">
        <v>350</v>
      </c>
      <c r="F38" s="223"/>
      <c r="G38" s="223"/>
      <c r="H38" s="223"/>
      <c r="I38" s="223"/>
      <c r="J38" s="223"/>
      <c r="K38" s="223"/>
      <c r="L38" s="223"/>
      <c r="M38" s="223"/>
      <c r="N38" s="223"/>
      <c r="O38" s="223"/>
      <c r="P38" s="223"/>
      <c r="Q38" s="223"/>
      <c r="R38" s="223"/>
      <c r="S38" s="223"/>
      <c r="T38" s="223"/>
      <c r="U38" s="223"/>
      <c r="V38" s="223"/>
      <c r="W38" s="223"/>
      <c r="X38" s="223"/>
      <c r="Y38" s="214"/>
      <c r="Z38" s="214"/>
      <c r="AA38" s="214"/>
      <c r="AB38" s="214"/>
      <c r="AC38" s="214"/>
      <c r="AD38" s="214"/>
      <c r="AE38" s="214"/>
      <c r="AF38" s="214"/>
      <c r="AG38" s="214" t="s">
        <v>186</v>
      </c>
      <c r="AH38" s="214">
        <v>0</v>
      </c>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row>
    <row r="39" spans="1:60" ht="22.5" outlineLevel="1" x14ac:dyDescent="0.2">
      <c r="A39" s="233">
        <v>18</v>
      </c>
      <c r="B39" s="234" t="s">
        <v>259</v>
      </c>
      <c r="C39" s="246" t="s">
        <v>260</v>
      </c>
      <c r="D39" s="235" t="s">
        <v>183</v>
      </c>
      <c r="E39" s="236">
        <v>350</v>
      </c>
      <c r="F39" s="237"/>
      <c r="G39" s="238">
        <f>ROUND(E39*F39,2)</f>
        <v>0</v>
      </c>
      <c r="H39" s="237"/>
      <c r="I39" s="238">
        <f>ROUND(E39*H39,2)</f>
        <v>0</v>
      </c>
      <c r="J39" s="237"/>
      <c r="K39" s="238">
        <f>ROUND(E39*J39,2)</f>
        <v>0</v>
      </c>
      <c r="L39" s="238">
        <v>21</v>
      </c>
      <c r="M39" s="238">
        <f>G39*(1+L39/100)</f>
        <v>0</v>
      </c>
      <c r="N39" s="238">
        <v>0</v>
      </c>
      <c r="O39" s="238">
        <f>ROUND(E39*N39,2)</f>
        <v>0</v>
      </c>
      <c r="P39" s="238">
        <v>0</v>
      </c>
      <c r="Q39" s="238">
        <f>ROUND(E39*P39,2)</f>
        <v>0</v>
      </c>
      <c r="R39" s="238" t="s">
        <v>261</v>
      </c>
      <c r="S39" s="238" t="s">
        <v>168</v>
      </c>
      <c r="T39" s="239" t="s">
        <v>168</v>
      </c>
      <c r="U39" s="223">
        <v>7.0000000000000007E-2</v>
      </c>
      <c r="V39" s="223">
        <f>ROUND(E39*U39,2)</f>
        <v>24.5</v>
      </c>
      <c r="W39" s="223"/>
      <c r="X39" s="223" t="s">
        <v>169</v>
      </c>
      <c r="Y39" s="214"/>
      <c r="Z39" s="214"/>
      <c r="AA39" s="214"/>
      <c r="AB39" s="214"/>
      <c r="AC39" s="214"/>
      <c r="AD39" s="214"/>
      <c r="AE39" s="214"/>
      <c r="AF39" s="214"/>
      <c r="AG39" s="214" t="s">
        <v>262</v>
      </c>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row>
    <row r="40" spans="1:60" outlineLevel="1" x14ac:dyDescent="0.2">
      <c r="A40" s="221"/>
      <c r="B40" s="222"/>
      <c r="C40" s="250" t="s">
        <v>263</v>
      </c>
      <c r="D40" s="224"/>
      <c r="E40" s="225">
        <v>350</v>
      </c>
      <c r="F40" s="223"/>
      <c r="G40" s="223"/>
      <c r="H40" s="223"/>
      <c r="I40" s="223"/>
      <c r="J40" s="223"/>
      <c r="K40" s="223"/>
      <c r="L40" s="223"/>
      <c r="M40" s="223"/>
      <c r="N40" s="223"/>
      <c r="O40" s="223"/>
      <c r="P40" s="223"/>
      <c r="Q40" s="223"/>
      <c r="R40" s="223"/>
      <c r="S40" s="223"/>
      <c r="T40" s="223"/>
      <c r="U40" s="223"/>
      <c r="V40" s="223"/>
      <c r="W40" s="223"/>
      <c r="X40" s="223"/>
      <c r="Y40" s="214"/>
      <c r="Z40" s="214"/>
      <c r="AA40" s="214"/>
      <c r="AB40" s="214"/>
      <c r="AC40" s="214"/>
      <c r="AD40" s="214"/>
      <c r="AE40" s="214"/>
      <c r="AF40" s="214"/>
      <c r="AG40" s="214" t="s">
        <v>186</v>
      </c>
      <c r="AH40" s="214">
        <v>0</v>
      </c>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row>
    <row r="41" spans="1:60" outlineLevel="1" x14ac:dyDescent="0.2">
      <c r="A41" s="233">
        <v>19</v>
      </c>
      <c r="B41" s="234" t="s">
        <v>264</v>
      </c>
      <c r="C41" s="246" t="s">
        <v>265</v>
      </c>
      <c r="D41" s="235" t="s">
        <v>183</v>
      </c>
      <c r="E41" s="236">
        <v>437.5</v>
      </c>
      <c r="F41" s="237"/>
      <c r="G41" s="238">
        <f>ROUND(E41*F41,2)</f>
        <v>0</v>
      </c>
      <c r="H41" s="237"/>
      <c r="I41" s="238">
        <f>ROUND(E41*H41,2)</f>
        <v>0</v>
      </c>
      <c r="J41" s="237"/>
      <c r="K41" s="238">
        <f>ROUND(E41*J41,2)</f>
        <v>0</v>
      </c>
      <c r="L41" s="238">
        <v>21</v>
      </c>
      <c r="M41" s="238">
        <f>G41*(1+L41/100)</f>
        <v>0</v>
      </c>
      <c r="N41" s="238">
        <v>1.0000000000000001E-5</v>
      </c>
      <c r="O41" s="238">
        <f>ROUND(E41*N41,2)</f>
        <v>0</v>
      </c>
      <c r="P41" s="238">
        <v>0</v>
      </c>
      <c r="Q41" s="238">
        <f>ROUND(E41*P41,2)</f>
        <v>0</v>
      </c>
      <c r="R41" s="238" t="s">
        <v>266</v>
      </c>
      <c r="S41" s="238" t="s">
        <v>168</v>
      </c>
      <c r="T41" s="239" t="s">
        <v>168</v>
      </c>
      <c r="U41" s="223">
        <v>0</v>
      </c>
      <c r="V41" s="223">
        <f>ROUND(E41*U41,2)</f>
        <v>0</v>
      </c>
      <c r="W41" s="223"/>
      <c r="X41" s="223" t="s">
        <v>267</v>
      </c>
      <c r="Y41" s="214"/>
      <c r="Z41" s="214"/>
      <c r="AA41" s="214"/>
      <c r="AB41" s="214"/>
      <c r="AC41" s="214"/>
      <c r="AD41" s="214"/>
      <c r="AE41" s="214"/>
      <c r="AF41" s="214"/>
      <c r="AG41" s="214" t="s">
        <v>268</v>
      </c>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row>
    <row r="42" spans="1:60" outlineLevel="1" x14ac:dyDescent="0.2">
      <c r="A42" s="221"/>
      <c r="B42" s="222"/>
      <c r="C42" s="250" t="s">
        <v>269</v>
      </c>
      <c r="D42" s="224"/>
      <c r="E42" s="225"/>
      <c r="F42" s="223"/>
      <c r="G42" s="223"/>
      <c r="H42" s="223"/>
      <c r="I42" s="223"/>
      <c r="J42" s="223"/>
      <c r="K42" s="223"/>
      <c r="L42" s="223"/>
      <c r="M42" s="223"/>
      <c r="N42" s="223"/>
      <c r="O42" s="223"/>
      <c r="P42" s="223"/>
      <c r="Q42" s="223"/>
      <c r="R42" s="223"/>
      <c r="S42" s="223"/>
      <c r="T42" s="223"/>
      <c r="U42" s="223"/>
      <c r="V42" s="223"/>
      <c r="W42" s="223"/>
      <c r="X42" s="223"/>
      <c r="Y42" s="214"/>
      <c r="Z42" s="214"/>
      <c r="AA42" s="214"/>
      <c r="AB42" s="214"/>
      <c r="AC42" s="214"/>
      <c r="AD42" s="214"/>
      <c r="AE42" s="214"/>
      <c r="AF42" s="214"/>
      <c r="AG42" s="214" t="s">
        <v>186</v>
      </c>
      <c r="AH42" s="214">
        <v>0</v>
      </c>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outlineLevel="1" x14ac:dyDescent="0.2">
      <c r="A43" s="221"/>
      <c r="B43" s="222"/>
      <c r="C43" s="250" t="s">
        <v>270</v>
      </c>
      <c r="D43" s="224"/>
      <c r="E43" s="225">
        <v>437.5</v>
      </c>
      <c r="F43" s="223"/>
      <c r="G43" s="223"/>
      <c r="H43" s="223"/>
      <c r="I43" s="223"/>
      <c r="J43" s="223"/>
      <c r="K43" s="223"/>
      <c r="L43" s="223"/>
      <c r="M43" s="223"/>
      <c r="N43" s="223"/>
      <c r="O43" s="223"/>
      <c r="P43" s="223"/>
      <c r="Q43" s="223"/>
      <c r="R43" s="223"/>
      <c r="S43" s="223"/>
      <c r="T43" s="223"/>
      <c r="U43" s="223"/>
      <c r="V43" s="223"/>
      <c r="W43" s="223"/>
      <c r="X43" s="223"/>
      <c r="Y43" s="214"/>
      <c r="Z43" s="214"/>
      <c r="AA43" s="214"/>
      <c r="AB43" s="214"/>
      <c r="AC43" s="214"/>
      <c r="AD43" s="214"/>
      <c r="AE43" s="214"/>
      <c r="AF43" s="214"/>
      <c r="AG43" s="214" t="s">
        <v>186</v>
      </c>
      <c r="AH43" s="214">
        <v>5</v>
      </c>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row>
    <row r="44" spans="1:60" ht="22.5" outlineLevel="1" x14ac:dyDescent="0.2">
      <c r="A44" s="233">
        <v>20</v>
      </c>
      <c r="B44" s="234" t="s">
        <v>271</v>
      </c>
      <c r="C44" s="246" t="s">
        <v>272</v>
      </c>
      <c r="D44" s="235" t="s">
        <v>183</v>
      </c>
      <c r="E44" s="236">
        <v>420</v>
      </c>
      <c r="F44" s="237"/>
      <c r="G44" s="238">
        <f>ROUND(E44*F44,2)</f>
        <v>0</v>
      </c>
      <c r="H44" s="237"/>
      <c r="I44" s="238">
        <f>ROUND(E44*H44,2)</f>
        <v>0</v>
      </c>
      <c r="J44" s="237"/>
      <c r="K44" s="238">
        <f>ROUND(E44*J44,2)</f>
        <v>0</v>
      </c>
      <c r="L44" s="238">
        <v>21</v>
      </c>
      <c r="M44" s="238">
        <f>G44*(1+L44/100)</f>
        <v>0</v>
      </c>
      <c r="N44" s="238">
        <v>2.9999999999999997E-4</v>
      </c>
      <c r="O44" s="238">
        <f>ROUND(E44*N44,2)</f>
        <v>0.13</v>
      </c>
      <c r="P44" s="238">
        <v>0</v>
      </c>
      <c r="Q44" s="238">
        <f>ROUND(E44*P44,2)</f>
        <v>0</v>
      </c>
      <c r="R44" s="238" t="s">
        <v>266</v>
      </c>
      <c r="S44" s="238" t="s">
        <v>168</v>
      </c>
      <c r="T44" s="239" t="s">
        <v>168</v>
      </c>
      <c r="U44" s="223">
        <v>0</v>
      </c>
      <c r="V44" s="223">
        <f>ROUND(E44*U44,2)</f>
        <v>0</v>
      </c>
      <c r="W44" s="223"/>
      <c r="X44" s="223" t="s">
        <v>267</v>
      </c>
      <c r="Y44" s="214"/>
      <c r="Z44" s="214"/>
      <c r="AA44" s="214"/>
      <c r="AB44" s="214"/>
      <c r="AC44" s="214"/>
      <c r="AD44" s="214"/>
      <c r="AE44" s="214"/>
      <c r="AF44" s="214"/>
      <c r="AG44" s="214" t="s">
        <v>273</v>
      </c>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row>
    <row r="45" spans="1:60" outlineLevel="1" x14ac:dyDescent="0.2">
      <c r="A45" s="221"/>
      <c r="B45" s="222"/>
      <c r="C45" s="250" t="s">
        <v>274</v>
      </c>
      <c r="D45" s="224"/>
      <c r="E45" s="225"/>
      <c r="F45" s="223"/>
      <c r="G45" s="223"/>
      <c r="H45" s="223"/>
      <c r="I45" s="223"/>
      <c r="J45" s="223"/>
      <c r="K45" s="223"/>
      <c r="L45" s="223"/>
      <c r="M45" s="223"/>
      <c r="N45" s="223"/>
      <c r="O45" s="223"/>
      <c r="P45" s="223"/>
      <c r="Q45" s="223"/>
      <c r="R45" s="223"/>
      <c r="S45" s="223"/>
      <c r="T45" s="223"/>
      <c r="U45" s="223"/>
      <c r="V45" s="223"/>
      <c r="W45" s="223"/>
      <c r="X45" s="223"/>
      <c r="Y45" s="214"/>
      <c r="Z45" s="214"/>
      <c r="AA45" s="214"/>
      <c r="AB45" s="214"/>
      <c r="AC45" s="214"/>
      <c r="AD45" s="214"/>
      <c r="AE45" s="214"/>
      <c r="AF45" s="214"/>
      <c r="AG45" s="214" t="s">
        <v>186</v>
      </c>
      <c r="AH45" s="214">
        <v>0</v>
      </c>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row>
    <row r="46" spans="1:60" outlineLevel="1" x14ac:dyDescent="0.2">
      <c r="A46" s="221"/>
      <c r="B46" s="222"/>
      <c r="C46" s="250" t="s">
        <v>275</v>
      </c>
      <c r="D46" s="224"/>
      <c r="E46" s="225">
        <v>420</v>
      </c>
      <c r="F46" s="223"/>
      <c r="G46" s="223"/>
      <c r="H46" s="223"/>
      <c r="I46" s="223"/>
      <c r="J46" s="223"/>
      <c r="K46" s="223"/>
      <c r="L46" s="223"/>
      <c r="M46" s="223"/>
      <c r="N46" s="223"/>
      <c r="O46" s="223"/>
      <c r="P46" s="223"/>
      <c r="Q46" s="223"/>
      <c r="R46" s="223"/>
      <c r="S46" s="223"/>
      <c r="T46" s="223"/>
      <c r="U46" s="223"/>
      <c r="V46" s="223"/>
      <c r="W46" s="223"/>
      <c r="X46" s="223"/>
      <c r="Y46" s="214"/>
      <c r="Z46" s="214"/>
      <c r="AA46" s="214"/>
      <c r="AB46" s="214"/>
      <c r="AC46" s="214"/>
      <c r="AD46" s="214"/>
      <c r="AE46" s="214"/>
      <c r="AF46" s="214"/>
      <c r="AG46" s="214" t="s">
        <v>186</v>
      </c>
      <c r="AH46" s="214">
        <v>5</v>
      </c>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row>
    <row r="47" spans="1:60" x14ac:dyDescent="0.2">
      <c r="A47" s="227" t="s">
        <v>162</v>
      </c>
      <c r="B47" s="228" t="s">
        <v>128</v>
      </c>
      <c r="C47" s="245" t="s">
        <v>129</v>
      </c>
      <c r="D47" s="229"/>
      <c r="E47" s="230"/>
      <c r="F47" s="231"/>
      <c r="G47" s="231">
        <f>SUMIF(AG48:AG51,"&lt;&gt;NOR",G48:G51)</f>
        <v>0</v>
      </c>
      <c r="H47" s="231"/>
      <c r="I47" s="231">
        <f>SUM(I48:I51)</f>
        <v>0</v>
      </c>
      <c r="J47" s="231"/>
      <c r="K47" s="231">
        <f>SUM(K48:K51)</f>
        <v>0</v>
      </c>
      <c r="L47" s="231"/>
      <c r="M47" s="231">
        <f>SUM(M48:M51)</f>
        <v>0</v>
      </c>
      <c r="N47" s="231"/>
      <c r="O47" s="231">
        <f>SUM(O48:O51)</f>
        <v>136.07999999999998</v>
      </c>
      <c r="P47" s="231"/>
      <c r="Q47" s="231">
        <f>SUM(Q48:Q51)</f>
        <v>0</v>
      </c>
      <c r="R47" s="231"/>
      <c r="S47" s="231"/>
      <c r="T47" s="232"/>
      <c r="U47" s="226"/>
      <c r="V47" s="226">
        <f>SUM(V48:V51)</f>
        <v>14.1</v>
      </c>
      <c r="W47" s="226"/>
      <c r="X47" s="226"/>
      <c r="AG47" t="s">
        <v>163</v>
      </c>
    </row>
    <row r="48" spans="1:60" ht="22.5" outlineLevel="1" x14ac:dyDescent="0.2">
      <c r="A48" s="233">
        <v>21</v>
      </c>
      <c r="B48" s="234" t="s">
        <v>191</v>
      </c>
      <c r="C48" s="246" t="s">
        <v>192</v>
      </c>
      <c r="D48" s="235" t="s">
        <v>183</v>
      </c>
      <c r="E48" s="236">
        <v>300</v>
      </c>
      <c r="F48" s="237"/>
      <c r="G48" s="238">
        <f>ROUND(E48*F48,2)</f>
        <v>0</v>
      </c>
      <c r="H48" s="237"/>
      <c r="I48" s="238">
        <f>ROUND(E48*H48,2)</f>
        <v>0</v>
      </c>
      <c r="J48" s="237"/>
      <c r="K48" s="238">
        <f>ROUND(E48*J48,2)</f>
        <v>0</v>
      </c>
      <c r="L48" s="238">
        <v>21</v>
      </c>
      <c r="M48" s="238">
        <f>G48*(1+L48/100)</f>
        <v>0</v>
      </c>
      <c r="N48" s="238">
        <v>0.126</v>
      </c>
      <c r="O48" s="238">
        <f>ROUND(E48*N48,2)</f>
        <v>37.799999999999997</v>
      </c>
      <c r="P48" s="238">
        <v>0</v>
      </c>
      <c r="Q48" s="238">
        <f>ROUND(E48*P48,2)</f>
        <v>0</v>
      </c>
      <c r="R48" s="238" t="s">
        <v>193</v>
      </c>
      <c r="S48" s="238" t="s">
        <v>168</v>
      </c>
      <c r="T48" s="239" t="s">
        <v>168</v>
      </c>
      <c r="U48" s="223">
        <v>2.1000000000000001E-2</v>
      </c>
      <c r="V48" s="223">
        <f>ROUND(E48*U48,2)</f>
        <v>6.3</v>
      </c>
      <c r="W48" s="223"/>
      <c r="X48" s="223" t="s">
        <v>169</v>
      </c>
      <c r="Y48" s="214"/>
      <c r="Z48" s="214"/>
      <c r="AA48" s="214"/>
      <c r="AB48" s="214"/>
      <c r="AC48" s="214"/>
      <c r="AD48" s="214"/>
      <c r="AE48" s="214"/>
      <c r="AF48" s="214"/>
      <c r="AG48" s="214" t="s">
        <v>170</v>
      </c>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row>
    <row r="49" spans="1:60" outlineLevel="1" x14ac:dyDescent="0.2">
      <c r="A49" s="221"/>
      <c r="B49" s="222"/>
      <c r="C49" s="250" t="s">
        <v>194</v>
      </c>
      <c r="D49" s="224"/>
      <c r="E49" s="225">
        <v>300</v>
      </c>
      <c r="F49" s="223"/>
      <c r="G49" s="223"/>
      <c r="H49" s="223"/>
      <c r="I49" s="223"/>
      <c r="J49" s="223"/>
      <c r="K49" s="223"/>
      <c r="L49" s="223"/>
      <c r="M49" s="223"/>
      <c r="N49" s="223"/>
      <c r="O49" s="223"/>
      <c r="P49" s="223"/>
      <c r="Q49" s="223"/>
      <c r="R49" s="223"/>
      <c r="S49" s="223"/>
      <c r="T49" s="223"/>
      <c r="U49" s="223"/>
      <c r="V49" s="223"/>
      <c r="W49" s="223"/>
      <c r="X49" s="223"/>
      <c r="Y49" s="214"/>
      <c r="Z49" s="214"/>
      <c r="AA49" s="214"/>
      <c r="AB49" s="214"/>
      <c r="AC49" s="214"/>
      <c r="AD49" s="214"/>
      <c r="AE49" s="214"/>
      <c r="AF49" s="214"/>
      <c r="AG49" s="214" t="s">
        <v>186</v>
      </c>
      <c r="AH49" s="214">
        <v>0</v>
      </c>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row>
    <row r="50" spans="1:60" ht="22.5" outlineLevel="1" x14ac:dyDescent="0.2">
      <c r="A50" s="233">
        <v>22</v>
      </c>
      <c r="B50" s="234" t="s">
        <v>195</v>
      </c>
      <c r="C50" s="246" t="s">
        <v>196</v>
      </c>
      <c r="D50" s="235" t="s">
        <v>183</v>
      </c>
      <c r="E50" s="236">
        <v>300</v>
      </c>
      <c r="F50" s="237"/>
      <c r="G50" s="238">
        <f>ROUND(E50*F50,2)</f>
        <v>0</v>
      </c>
      <c r="H50" s="237"/>
      <c r="I50" s="238">
        <f>ROUND(E50*H50,2)</f>
        <v>0</v>
      </c>
      <c r="J50" s="237"/>
      <c r="K50" s="238">
        <f>ROUND(E50*J50,2)</f>
        <v>0</v>
      </c>
      <c r="L50" s="238">
        <v>21</v>
      </c>
      <c r="M50" s="238">
        <f>G50*(1+L50/100)</f>
        <v>0</v>
      </c>
      <c r="N50" s="238">
        <v>0.3276</v>
      </c>
      <c r="O50" s="238">
        <f>ROUND(E50*N50,2)</f>
        <v>98.28</v>
      </c>
      <c r="P50" s="238">
        <v>0</v>
      </c>
      <c r="Q50" s="238">
        <f>ROUND(E50*P50,2)</f>
        <v>0</v>
      </c>
      <c r="R50" s="238" t="s">
        <v>193</v>
      </c>
      <c r="S50" s="238" t="s">
        <v>168</v>
      </c>
      <c r="T50" s="239" t="s">
        <v>168</v>
      </c>
      <c r="U50" s="223">
        <v>2.5999999999999999E-2</v>
      </c>
      <c r="V50" s="223">
        <f>ROUND(E50*U50,2)</f>
        <v>7.8</v>
      </c>
      <c r="W50" s="223"/>
      <c r="X50" s="223" t="s">
        <v>169</v>
      </c>
      <c r="Y50" s="214"/>
      <c r="Z50" s="214"/>
      <c r="AA50" s="214"/>
      <c r="AB50" s="214"/>
      <c r="AC50" s="214"/>
      <c r="AD50" s="214"/>
      <c r="AE50" s="214"/>
      <c r="AF50" s="214"/>
      <c r="AG50" s="214" t="s">
        <v>170</v>
      </c>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row>
    <row r="51" spans="1:60" outlineLevel="1" x14ac:dyDescent="0.2">
      <c r="A51" s="221"/>
      <c r="B51" s="222"/>
      <c r="C51" s="250" t="s">
        <v>197</v>
      </c>
      <c r="D51" s="224"/>
      <c r="E51" s="225">
        <v>300</v>
      </c>
      <c r="F51" s="223"/>
      <c r="G51" s="223"/>
      <c r="H51" s="223"/>
      <c r="I51" s="223"/>
      <c r="J51" s="223"/>
      <c r="K51" s="223"/>
      <c r="L51" s="223"/>
      <c r="M51" s="223"/>
      <c r="N51" s="223"/>
      <c r="O51" s="223"/>
      <c r="P51" s="223"/>
      <c r="Q51" s="223"/>
      <c r="R51" s="223"/>
      <c r="S51" s="223"/>
      <c r="T51" s="223"/>
      <c r="U51" s="223"/>
      <c r="V51" s="223"/>
      <c r="W51" s="223"/>
      <c r="X51" s="223"/>
      <c r="Y51" s="214"/>
      <c r="Z51" s="214"/>
      <c r="AA51" s="214"/>
      <c r="AB51" s="214"/>
      <c r="AC51" s="214"/>
      <c r="AD51" s="214"/>
      <c r="AE51" s="214"/>
      <c r="AF51" s="214"/>
      <c r="AG51" s="214" t="s">
        <v>186</v>
      </c>
      <c r="AH51" s="214">
        <v>0</v>
      </c>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row>
    <row r="52" spans="1:60" x14ac:dyDescent="0.2">
      <c r="A52" s="227" t="s">
        <v>162</v>
      </c>
      <c r="B52" s="228" t="s">
        <v>132</v>
      </c>
      <c r="C52" s="245" t="s">
        <v>133</v>
      </c>
      <c r="D52" s="229"/>
      <c r="E52" s="230"/>
      <c r="F52" s="231"/>
      <c r="G52" s="231">
        <f>SUMIF(AG53:AG59,"&lt;&gt;NOR",G53:G59)</f>
        <v>0</v>
      </c>
      <c r="H52" s="231"/>
      <c r="I52" s="231">
        <f>SUM(I53:I59)</f>
        <v>0</v>
      </c>
      <c r="J52" s="231"/>
      <c r="K52" s="231">
        <f>SUM(K53:K59)</f>
        <v>0</v>
      </c>
      <c r="L52" s="231"/>
      <c r="M52" s="231">
        <f>SUM(M53:M59)</f>
        <v>0</v>
      </c>
      <c r="N52" s="231"/>
      <c r="O52" s="231">
        <f>SUM(O53:O59)</f>
        <v>0</v>
      </c>
      <c r="P52" s="231"/>
      <c r="Q52" s="231">
        <f>SUM(Q53:Q59)</f>
        <v>0</v>
      </c>
      <c r="R52" s="231"/>
      <c r="S52" s="231"/>
      <c r="T52" s="232"/>
      <c r="U52" s="226"/>
      <c r="V52" s="226">
        <f>SUM(V53:V59)</f>
        <v>88.77</v>
      </c>
      <c r="W52" s="226"/>
      <c r="X52" s="226"/>
      <c r="AG52" t="s">
        <v>163</v>
      </c>
    </row>
    <row r="53" spans="1:60" outlineLevel="1" x14ac:dyDescent="0.2">
      <c r="A53" s="254">
        <v>23</v>
      </c>
      <c r="B53" s="255" t="s">
        <v>276</v>
      </c>
      <c r="C53" s="261" t="s">
        <v>277</v>
      </c>
      <c r="D53" s="256" t="s">
        <v>183</v>
      </c>
      <c r="E53" s="257">
        <v>260</v>
      </c>
      <c r="F53" s="258"/>
      <c r="G53" s="259">
        <f>ROUND(E53*F53,2)</f>
        <v>0</v>
      </c>
      <c r="H53" s="258"/>
      <c r="I53" s="259">
        <f>ROUND(E53*H53,2)</f>
        <v>0</v>
      </c>
      <c r="J53" s="258"/>
      <c r="K53" s="259">
        <f>ROUND(E53*J53,2)</f>
        <v>0</v>
      </c>
      <c r="L53" s="259">
        <v>21</v>
      </c>
      <c r="M53" s="259">
        <f>G53*(1+L53/100)</f>
        <v>0</v>
      </c>
      <c r="N53" s="259">
        <v>0</v>
      </c>
      <c r="O53" s="259">
        <f>ROUND(E53*N53,2)</f>
        <v>0</v>
      </c>
      <c r="P53" s="259">
        <v>0</v>
      </c>
      <c r="Q53" s="259">
        <f>ROUND(E53*P53,2)</f>
        <v>0</v>
      </c>
      <c r="R53" s="259"/>
      <c r="S53" s="259" t="s">
        <v>210</v>
      </c>
      <c r="T53" s="260" t="s">
        <v>176</v>
      </c>
      <c r="U53" s="223">
        <v>0</v>
      </c>
      <c r="V53" s="223">
        <f>ROUND(E53*U53,2)</f>
        <v>0</v>
      </c>
      <c r="W53" s="223"/>
      <c r="X53" s="223" t="s">
        <v>169</v>
      </c>
      <c r="Y53" s="214"/>
      <c r="Z53" s="214"/>
      <c r="AA53" s="214"/>
      <c r="AB53" s="214"/>
      <c r="AC53" s="214"/>
      <c r="AD53" s="214"/>
      <c r="AE53" s="214"/>
      <c r="AF53" s="214"/>
      <c r="AG53" s="214" t="s">
        <v>170</v>
      </c>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row>
    <row r="54" spans="1:60" outlineLevel="1" x14ac:dyDescent="0.2">
      <c r="A54" s="254">
        <v>24</v>
      </c>
      <c r="B54" s="255" t="s">
        <v>278</v>
      </c>
      <c r="C54" s="261" t="s">
        <v>279</v>
      </c>
      <c r="D54" s="256" t="s">
        <v>209</v>
      </c>
      <c r="E54" s="257">
        <v>1</v>
      </c>
      <c r="F54" s="258"/>
      <c r="G54" s="259">
        <f>ROUND(E54*F54,2)</f>
        <v>0</v>
      </c>
      <c r="H54" s="258"/>
      <c r="I54" s="259">
        <f>ROUND(E54*H54,2)</f>
        <v>0</v>
      </c>
      <c r="J54" s="258"/>
      <c r="K54" s="259">
        <f>ROUND(E54*J54,2)</f>
        <v>0</v>
      </c>
      <c r="L54" s="259">
        <v>21</v>
      </c>
      <c r="M54" s="259">
        <f>G54*(1+L54/100)</f>
        <v>0</v>
      </c>
      <c r="N54" s="259">
        <v>0</v>
      </c>
      <c r="O54" s="259">
        <f>ROUND(E54*N54,2)</f>
        <v>0</v>
      </c>
      <c r="P54" s="259">
        <v>0</v>
      </c>
      <c r="Q54" s="259">
        <f>ROUND(E54*P54,2)</f>
        <v>0</v>
      </c>
      <c r="R54" s="259"/>
      <c r="S54" s="259" t="s">
        <v>210</v>
      </c>
      <c r="T54" s="260" t="s">
        <v>176</v>
      </c>
      <c r="U54" s="223">
        <v>0</v>
      </c>
      <c r="V54" s="223">
        <f>ROUND(E54*U54,2)</f>
        <v>0</v>
      </c>
      <c r="W54" s="223"/>
      <c r="X54" s="223" t="s">
        <v>169</v>
      </c>
      <c r="Y54" s="214"/>
      <c r="Z54" s="214"/>
      <c r="AA54" s="214"/>
      <c r="AB54" s="214"/>
      <c r="AC54" s="214"/>
      <c r="AD54" s="214"/>
      <c r="AE54" s="214"/>
      <c r="AF54" s="214"/>
      <c r="AG54" s="214" t="s">
        <v>170</v>
      </c>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row>
    <row r="55" spans="1:60" outlineLevel="1" x14ac:dyDescent="0.2">
      <c r="A55" s="233">
        <v>25</v>
      </c>
      <c r="B55" s="234" t="s">
        <v>198</v>
      </c>
      <c r="C55" s="246" t="s">
        <v>199</v>
      </c>
      <c r="D55" s="235" t="s">
        <v>200</v>
      </c>
      <c r="E55" s="236">
        <v>227.61797000000001</v>
      </c>
      <c r="F55" s="237"/>
      <c r="G55" s="238">
        <f>ROUND(E55*F55,2)</f>
        <v>0</v>
      </c>
      <c r="H55" s="237"/>
      <c r="I55" s="238">
        <f>ROUND(E55*H55,2)</f>
        <v>0</v>
      </c>
      <c r="J55" s="237"/>
      <c r="K55" s="238">
        <f>ROUND(E55*J55,2)</f>
        <v>0</v>
      </c>
      <c r="L55" s="238">
        <v>21</v>
      </c>
      <c r="M55" s="238">
        <f>G55*(1+L55/100)</f>
        <v>0</v>
      </c>
      <c r="N55" s="238">
        <v>0</v>
      </c>
      <c r="O55" s="238">
        <f>ROUND(E55*N55,2)</f>
        <v>0</v>
      </c>
      <c r="P55" s="238">
        <v>0</v>
      </c>
      <c r="Q55" s="238">
        <f>ROUND(E55*P55,2)</f>
        <v>0</v>
      </c>
      <c r="R55" s="238" t="s">
        <v>193</v>
      </c>
      <c r="S55" s="238" t="s">
        <v>168</v>
      </c>
      <c r="T55" s="239" t="s">
        <v>168</v>
      </c>
      <c r="U55" s="223">
        <v>0.39</v>
      </c>
      <c r="V55" s="223">
        <f>ROUND(E55*U55,2)</f>
        <v>88.77</v>
      </c>
      <c r="W55" s="223"/>
      <c r="X55" s="223" t="s">
        <v>201</v>
      </c>
      <c r="Y55" s="214"/>
      <c r="Z55" s="214"/>
      <c r="AA55" s="214"/>
      <c r="AB55" s="214"/>
      <c r="AC55" s="214"/>
      <c r="AD55" s="214"/>
      <c r="AE55" s="214"/>
      <c r="AF55" s="214"/>
      <c r="AG55" s="214" t="s">
        <v>202</v>
      </c>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row>
    <row r="56" spans="1:60" outlineLevel="1" x14ac:dyDescent="0.2">
      <c r="A56" s="221"/>
      <c r="B56" s="222"/>
      <c r="C56" s="247" t="s">
        <v>203</v>
      </c>
      <c r="D56" s="241"/>
      <c r="E56" s="241"/>
      <c r="F56" s="241"/>
      <c r="G56" s="241"/>
      <c r="H56" s="223"/>
      <c r="I56" s="223"/>
      <c r="J56" s="223"/>
      <c r="K56" s="223"/>
      <c r="L56" s="223"/>
      <c r="M56" s="223"/>
      <c r="N56" s="223"/>
      <c r="O56" s="223"/>
      <c r="P56" s="223"/>
      <c r="Q56" s="223"/>
      <c r="R56" s="223"/>
      <c r="S56" s="223"/>
      <c r="T56" s="223"/>
      <c r="U56" s="223"/>
      <c r="V56" s="223"/>
      <c r="W56" s="223"/>
      <c r="X56" s="223"/>
      <c r="Y56" s="214"/>
      <c r="Z56" s="214"/>
      <c r="AA56" s="214"/>
      <c r="AB56" s="214"/>
      <c r="AC56" s="214"/>
      <c r="AD56" s="214"/>
      <c r="AE56" s="214"/>
      <c r="AF56" s="214"/>
      <c r="AG56" s="214" t="s">
        <v>172</v>
      </c>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row>
    <row r="57" spans="1:60" outlineLevel="1" x14ac:dyDescent="0.2">
      <c r="A57" s="221"/>
      <c r="B57" s="222"/>
      <c r="C57" s="250" t="s">
        <v>280</v>
      </c>
      <c r="D57" s="224"/>
      <c r="E57" s="225"/>
      <c r="F57" s="223"/>
      <c r="G57" s="223"/>
      <c r="H57" s="223"/>
      <c r="I57" s="223"/>
      <c r="J57" s="223"/>
      <c r="K57" s="223"/>
      <c r="L57" s="223"/>
      <c r="M57" s="223"/>
      <c r="N57" s="223"/>
      <c r="O57" s="223"/>
      <c r="P57" s="223"/>
      <c r="Q57" s="223"/>
      <c r="R57" s="223"/>
      <c r="S57" s="223"/>
      <c r="T57" s="223"/>
      <c r="U57" s="223"/>
      <c r="V57" s="223"/>
      <c r="W57" s="223"/>
      <c r="X57" s="223"/>
      <c r="Y57" s="214"/>
      <c r="Z57" s="214"/>
      <c r="AA57" s="214"/>
      <c r="AB57" s="214"/>
      <c r="AC57" s="214"/>
      <c r="AD57" s="214"/>
      <c r="AE57" s="214"/>
      <c r="AF57" s="214"/>
      <c r="AG57" s="214" t="s">
        <v>186</v>
      </c>
      <c r="AH57" s="214">
        <v>0</v>
      </c>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row>
    <row r="58" spans="1:60" outlineLevel="1" x14ac:dyDescent="0.2">
      <c r="A58" s="221"/>
      <c r="B58" s="222"/>
      <c r="C58" s="250" t="s">
        <v>281</v>
      </c>
      <c r="D58" s="224"/>
      <c r="E58" s="225"/>
      <c r="F58" s="223"/>
      <c r="G58" s="223"/>
      <c r="H58" s="223"/>
      <c r="I58" s="223"/>
      <c r="J58" s="223"/>
      <c r="K58" s="223"/>
      <c r="L58" s="223"/>
      <c r="M58" s="223"/>
      <c r="N58" s="223"/>
      <c r="O58" s="223"/>
      <c r="P58" s="223"/>
      <c r="Q58" s="223"/>
      <c r="R58" s="223"/>
      <c r="S58" s="223"/>
      <c r="T58" s="223"/>
      <c r="U58" s="223"/>
      <c r="V58" s="223"/>
      <c r="W58" s="223"/>
      <c r="X58" s="223"/>
      <c r="Y58" s="214"/>
      <c r="Z58" s="214"/>
      <c r="AA58" s="214"/>
      <c r="AB58" s="214"/>
      <c r="AC58" s="214"/>
      <c r="AD58" s="214"/>
      <c r="AE58" s="214"/>
      <c r="AF58" s="214"/>
      <c r="AG58" s="214" t="s">
        <v>186</v>
      </c>
      <c r="AH58" s="214">
        <v>0</v>
      </c>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row>
    <row r="59" spans="1:60" outlineLevel="1" x14ac:dyDescent="0.2">
      <c r="A59" s="221"/>
      <c r="B59" s="222"/>
      <c r="C59" s="250" t="s">
        <v>282</v>
      </c>
      <c r="D59" s="224"/>
      <c r="E59" s="225">
        <v>227.61797000000001</v>
      </c>
      <c r="F59" s="223"/>
      <c r="G59" s="223"/>
      <c r="H59" s="223"/>
      <c r="I59" s="223"/>
      <c r="J59" s="223"/>
      <c r="K59" s="223"/>
      <c r="L59" s="223"/>
      <c r="M59" s="223"/>
      <c r="N59" s="223"/>
      <c r="O59" s="223"/>
      <c r="P59" s="223"/>
      <c r="Q59" s="223"/>
      <c r="R59" s="223"/>
      <c r="S59" s="223"/>
      <c r="T59" s="223"/>
      <c r="U59" s="223"/>
      <c r="V59" s="223"/>
      <c r="W59" s="223"/>
      <c r="X59" s="223"/>
      <c r="Y59" s="214"/>
      <c r="Z59" s="214"/>
      <c r="AA59" s="214"/>
      <c r="AB59" s="214"/>
      <c r="AC59" s="214"/>
      <c r="AD59" s="214"/>
      <c r="AE59" s="214"/>
      <c r="AF59" s="214"/>
      <c r="AG59" s="214" t="s">
        <v>186</v>
      </c>
      <c r="AH59" s="214">
        <v>0</v>
      </c>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row>
    <row r="60" spans="1:60" x14ac:dyDescent="0.2">
      <c r="A60" s="3"/>
      <c r="B60" s="4"/>
      <c r="C60" s="251"/>
      <c r="D60" s="6"/>
      <c r="E60" s="3"/>
      <c r="F60" s="3"/>
      <c r="G60" s="3"/>
      <c r="H60" s="3"/>
      <c r="I60" s="3"/>
      <c r="J60" s="3"/>
      <c r="K60" s="3"/>
      <c r="L60" s="3"/>
      <c r="M60" s="3"/>
      <c r="N60" s="3"/>
      <c r="O60" s="3"/>
      <c r="P60" s="3"/>
      <c r="Q60" s="3"/>
      <c r="R60" s="3"/>
      <c r="S60" s="3"/>
      <c r="T60" s="3"/>
      <c r="U60" s="3"/>
      <c r="V60" s="3"/>
      <c r="W60" s="3"/>
      <c r="X60" s="3"/>
      <c r="AE60">
        <v>15</v>
      </c>
      <c r="AF60">
        <v>21</v>
      </c>
      <c r="AG60" t="s">
        <v>149</v>
      </c>
    </row>
    <row r="61" spans="1:60" x14ac:dyDescent="0.2">
      <c r="A61" s="217"/>
      <c r="B61" s="218" t="s">
        <v>29</v>
      </c>
      <c r="C61" s="252"/>
      <c r="D61" s="219"/>
      <c r="E61" s="220"/>
      <c r="F61" s="220"/>
      <c r="G61" s="244">
        <f>G8+G21+G36+G47+G52</f>
        <v>0</v>
      </c>
      <c r="H61" s="3"/>
      <c r="I61" s="3"/>
      <c r="J61" s="3"/>
      <c r="K61" s="3"/>
      <c r="L61" s="3"/>
      <c r="M61" s="3"/>
      <c r="N61" s="3"/>
      <c r="O61" s="3"/>
      <c r="P61" s="3"/>
      <c r="Q61" s="3"/>
      <c r="R61" s="3"/>
      <c r="S61" s="3"/>
      <c r="T61" s="3"/>
      <c r="U61" s="3"/>
      <c r="V61" s="3"/>
      <c r="W61" s="3"/>
      <c r="X61" s="3"/>
      <c r="AE61">
        <f>SUMIF(L7:L59,AE60,G7:G59)</f>
        <v>0</v>
      </c>
      <c r="AF61">
        <f>SUMIF(L7:L59,AF60,G7:G59)</f>
        <v>0</v>
      </c>
      <c r="AG61" t="s">
        <v>204</v>
      </c>
    </row>
    <row r="62" spans="1:60" x14ac:dyDescent="0.2">
      <c r="C62" s="253"/>
      <c r="D62" s="10"/>
      <c r="AG62" t="s">
        <v>206</v>
      </c>
    </row>
    <row r="63" spans="1:60" x14ac:dyDescent="0.2">
      <c r="D63" s="10"/>
    </row>
    <row r="64" spans="1:60"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10">
    <mergeCell ref="C29:G29"/>
    <mergeCell ref="C30:G30"/>
    <mergeCell ref="C33:G33"/>
    <mergeCell ref="C56:G56"/>
    <mergeCell ref="A1:G1"/>
    <mergeCell ref="C2:G2"/>
    <mergeCell ref="C3:G3"/>
    <mergeCell ref="C4:G4"/>
    <mergeCell ref="C23:G23"/>
    <mergeCell ref="C26:G2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9" t="s">
        <v>136</v>
      </c>
      <c r="B1" s="199"/>
      <c r="C1" s="199"/>
      <c r="D1" s="199"/>
      <c r="E1" s="199"/>
      <c r="F1" s="199"/>
      <c r="G1" s="199"/>
      <c r="AG1" t="s">
        <v>137</v>
      </c>
    </row>
    <row r="2" spans="1:60" ht="24.95" customHeight="1" x14ac:dyDescent="0.2">
      <c r="A2" s="200" t="s">
        <v>7</v>
      </c>
      <c r="B2" s="49" t="s">
        <v>43</v>
      </c>
      <c r="C2" s="203" t="s">
        <v>44</v>
      </c>
      <c r="D2" s="201"/>
      <c r="E2" s="201"/>
      <c r="F2" s="201"/>
      <c r="G2" s="202"/>
      <c r="AG2" t="s">
        <v>138</v>
      </c>
    </row>
    <row r="3" spans="1:60" ht="24.95" customHeight="1" x14ac:dyDescent="0.2">
      <c r="A3" s="200" t="s">
        <v>8</v>
      </c>
      <c r="B3" s="49" t="s">
        <v>53</v>
      </c>
      <c r="C3" s="203" t="s">
        <v>54</v>
      </c>
      <c r="D3" s="201"/>
      <c r="E3" s="201"/>
      <c r="F3" s="201"/>
      <c r="G3" s="202"/>
      <c r="AC3" s="179" t="s">
        <v>138</v>
      </c>
      <c r="AG3" t="s">
        <v>139</v>
      </c>
    </row>
    <row r="4" spans="1:60" ht="24.95" customHeight="1" x14ac:dyDescent="0.2">
      <c r="A4" s="204" t="s">
        <v>9</v>
      </c>
      <c r="B4" s="205" t="s">
        <v>59</v>
      </c>
      <c r="C4" s="206" t="s">
        <v>60</v>
      </c>
      <c r="D4" s="207"/>
      <c r="E4" s="207"/>
      <c r="F4" s="207"/>
      <c r="G4" s="208"/>
      <c r="AG4" t="s">
        <v>140</v>
      </c>
    </row>
    <row r="5" spans="1:60" x14ac:dyDescent="0.2">
      <c r="D5" s="10"/>
    </row>
    <row r="6" spans="1:60" ht="38.25" x14ac:dyDescent="0.2">
      <c r="A6" s="210" t="s">
        <v>141</v>
      </c>
      <c r="B6" s="212" t="s">
        <v>142</v>
      </c>
      <c r="C6" s="212" t="s">
        <v>143</v>
      </c>
      <c r="D6" s="211" t="s">
        <v>144</v>
      </c>
      <c r="E6" s="210" t="s">
        <v>145</v>
      </c>
      <c r="F6" s="209" t="s">
        <v>146</v>
      </c>
      <c r="G6" s="210" t="s">
        <v>29</v>
      </c>
      <c r="H6" s="213" t="s">
        <v>30</v>
      </c>
      <c r="I6" s="213" t="s">
        <v>147</v>
      </c>
      <c r="J6" s="213" t="s">
        <v>31</v>
      </c>
      <c r="K6" s="213" t="s">
        <v>148</v>
      </c>
      <c r="L6" s="213" t="s">
        <v>149</v>
      </c>
      <c r="M6" s="213" t="s">
        <v>150</v>
      </c>
      <c r="N6" s="213" t="s">
        <v>151</v>
      </c>
      <c r="O6" s="213" t="s">
        <v>152</v>
      </c>
      <c r="P6" s="213" t="s">
        <v>153</v>
      </c>
      <c r="Q6" s="213" t="s">
        <v>154</v>
      </c>
      <c r="R6" s="213" t="s">
        <v>155</v>
      </c>
      <c r="S6" s="213" t="s">
        <v>156</v>
      </c>
      <c r="T6" s="213" t="s">
        <v>157</v>
      </c>
      <c r="U6" s="213" t="s">
        <v>158</v>
      </c>
      <c r="V6" s="213" t="s">
        <v>159</v>
      </c>
      <c r="W6" s="213" t="s">
        <v>160</v>
      </c>
      <c r="X6" s="213" t="s">
        <v>161</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7" t="s">
        <v>162</v>
      </c>
      <c r="B8" s="228" t="s">
        <v>116</v>
      </c>
      <c r="C8" s="245" t="s">
        <v>117</v>
      </c>
      <c r="D8" s="229"/>
      <c r="E8" s="230"/>
      <c r="F8" s="231"/>
      <c r="G8" s="231">
        <f>SUMIF(AG9:AG13,"&lt;&gt;NOR",G9:G13)</f>
        <v>0</v>
      </c>
      <c r="H8" s="231"/>
      <c r="I8" s="231">
        <f>SUM(I9:I13)</f>
        <v>0</v>
      </c>
      <c r="J8" s="231"/>
      <c r="K8" s="231">
        <f>SUM(K9:K13)</f>
        <v>0</v>
      </c>
      <c r="L8" s="231"/>
      <c r="M8" s="231">
        <f>SUM(M9:M13)</f>
        <v>0</v>
      </c>
      <c r="N8" s="231"/>
      <c r="O8" s="231">
        <f>SUM(O9:O13)</f>
        <v>0</v>
      </c>
      <c r="P8" s="231"/>
      <c r="Q8" s="231">
        <f>SUM(Q9:Q13)</f>
        <v>0</v>
      </c>
      <c r="R8" s="231"/>
      <c r="S8" s="231"/>
      <c r="T8" s="232"/>
      <c r="U8" s="226"/>
      <c r="V8" s="226">
        <f>SUM(V9:V13)</f>
        <v>0</v>
      </c>
      <c r="W8" s="226"/>
      <c r="X8" s="226"/>
      <c r="AG8" t="s">
        <v>163</v>
      </c>
    </row>
    <row r="9" spans="1:60" outlineLevel="1" x14ac:dyDescent="0.2">
      <c r="A9" s="254">
        <v>1</v>
      </c>
      <c r="B9" s="255" t="s">
        <v>283</v>
      </c>
      <c r="C9" s="261" t="s">
        <v>284</v>
      </c>
      <c r="D9" s="256" t="s">
        <v>183</v>
      </c>
      <c r="E9" s="257">
        <v>400</v>
      </c>
      <c r="F9" s="258"/>
      <c r="G9" s="259">
        <f>ROUND(E9*F9,2)</f>
        <v>0</v>
      </c>
      <c r="H9" s="258"/>
      <c r="I9" s="259">
        <f>ROUND(E9*H9,2)</f>
        <v>0</v>
      </c>
      <c r="J9" s="258"/>
      <c r="K9" s="259">
        <f>ROUND(E9*J9,2)</f>
        <v>0</v>
      </c>
      <c r="L9" s="259">
        <v>21</v>
      </c>
      <c r="M9" s="259">
        <f>G9*(1+L9/100)</f>
        <v>0</v>
      </c>
      <c r="N9" s="259">
        <v>0</v>
      </c>
      <c r="O9" s="259">
        <f>ROUND(E9*N9,2)</f>
        <v>0</v>
      </c>
      <c r="P9" s="259">
        <v>0</v>
      </c>
      <c r="Q9" s="259">
        <f>ROUND(E9*P9,2)</f>
        <v>0</v>
      </c>
      <c r="R9" s="259"/>
      <c r="S9" s="259" t="s">
        <v>210</v>
      </c>
      <c r="T9" s="260" t="s">
        <v>176</v>
      </c>
      <c r="U9" s="223">
        <v>0</v>
      </c>
      <c r="V9" s="223">
        <f>ROUND(E9*U9,2)</f>
        <v>0</v>
      </c>
      <c r="W9" s="223"/>
      <c r="X9" s="223" t="s">
        <v>169</v>
      </c>
      <c r="Y9" s="214"/>
      <c r="Z9" s="214"/>
      <c r="AA9" s="214"/>
      <c r="AB9" s="214"/>
      <c r="AC9" s="214"/>
      <c r="AD9" s="214"/>
      <c r="AE9" s="214"/>
      <c r="AF9" s="214"/>
      <c r="AG9" s="214" t="s">
        <v>170</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54">
        <v>2</v>
      </c>
      <c r="B10" s="255" t="s">
        <v>285</v>
      </c>
      <c r="C10" s="261" t="s">
        <v>286</v>
      </c>
      <c r="D10" s="256" t="s">
        <v>183</v>
      </c>
      <c r="E10" s="257">
        <v>156</v>
      </c>
      <c r="F10" s="258"/>
      <c r="G10" s="259">
        <f>ROUND(E10*F10,2)</f>
        <v>0</v>
      </c>
      <c r="H10" s="258"/>
      <c r="I10" s="259">
        <f>ROUND(E10*H10,2)</f>
        <v>0</v>
      </c>
      <c r="J10" s="258"/>
      <c r="K10" s="259">
        <f>ROUND(E10*J10,2)</f>
        <v>0</v>
      </c>
      <c r="L10" s="259">
        <v>21</v>
      </c>
      <c r="M10" s="259">
        <f>G10*(1+L10/100)</f>
        <v>0</v>
      </c>
      <c r="N10" s="259">
        <v>0</v>
      </c>
      <c r="O10" s="259">
        <f>ROUND(E10*N10,2)</f>
        <v>0</v>
      </c>
      <c r="P10" s="259">
        <v>0</v>
      </c>
      <c r="Q10" s="259">
        <f>ROUND(E10*P10,2)</f>
        <v>0</v>
      </c>
      <c r="R10" s="259"/>
      <c r="S10" s="259" t="s">
        <v>210</v>
      </c>
      <c r="T10" s="260" t="s">
        <v>176</v>
      </c>
      <c r="U10" s="223">
        <v>0</v>
      </c>
      <c r="V10" s="223">
        <f>ROUND(E10*U10,2)</f>
        <v>0</v>
      </c>
      <c r="W10" s="223"/>
      <c r="X10" s="223" t="s">
        <v>169</v>
      </c>
      <c r="Y10" s="214"/>
      <c r="Z10" s="214"/>
      <c r="AA10" s="214"/>
      <c r="AB10" s="214"/>
      <c r="AC10" s="214"/>
      <c r="AD10" s="214"/>
      <c r="AE10" s="214"/>
      <c r="AF10" s="214"/>
      <c r="AG10" s="214" t="s">
        <v>170</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33">
        <v>3</v>
      </c>
      <c r="B11" s="234" t="s">
        <v>287</v>
      </c>
      <c r="C11" s="246" t="s">
        <v>288</v>
      </c>
      <c r="D11" s="235" t="s">
        <v>183</v>
      </c>
      <c r="E11" s="236">
        <v>156</v>
      </c>
      <c r="F11" s="237"/>
      <c r="G11" s="238">
        <f>ROUND(E11*F11,2)</f>
        <v>0</v>
      </c>
      <c r="H11" s="237"/>
      <c r="I11" s="238">
        <f>ROUND(E11*H11,2)</f>
        <v>0</v>
      </c>
      <c r="J11" s="237"/>
      <c r="K11" s="238">
        <f>ROUND(E11*J11,2)</f>
        <v>0</v>
      </c>
      <c r="L11" s="238">
        <v>21</v>
      </c>
      <c r="M11" s="238">
        <f>G11*(1+L11/100)</f>
        <v>0</v>
      </c>
      <c r="N11" s="238">
        <v>0</v>
      </c>
      <c r="O11" s="238">
        <f>ROUND(E11*N11,2)</f>
        <v>0</v>
      </c>
      <c r="P11" s="238">
        <v>0</v>
      </c>
      <c r="Q11" s="238">
        <f>ROUND(E11*P11,2)</f>
        <v>0</v>
      </c>
      <c r="R11" s="238"/>
      <c r="S11" s="238" t="s">
        <v>210</v>
      </c>
      <c r="T11" s="239" t="s">
        <v>176</v>
      </c>
      <c r="U11" s="223">
        <v>0</v>
      </c>
      <c r="V11" s="223">
        <f>ROUND(E11*U11,2)</f>
        <v>0</v>
      </c>
      <c r="W11" s="223"/>
      <c r="X11" s="223" t="s">
        <v>169</v>
      </c>
      <c r="Y11" s="214"/>
      <c r="Z11" s="214"/>
      <c r="AA11" s="214"/>
      <c r="AB11" s="214"/>
      <c r="AC11" s="214"/>
      <c r="AD11" s="214"/>
      <c r="AE11" s="214"/>
      <c r="AF11" s="214"/>
      <c r="AG11" s="214" t="s">
        <v>170</v>
      </c>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ht="22.5" outlineLevel="1" x14ac:dyDescent="0.2">
      <c r="A12" s="221"/>
      <c r="B12" s="222"/>
      <c r="C12" s="250" t="s">
        <v>289</v>
      </c>
      <c r="D12" s="224"/>
      <c r="E12" s="225">
        <v>156</v>
      </c>
      <c r="F12" s="223"/>
      <c r="G12" s="223"/>
      <c r="H12" s="223"/>
      <c r="I12" s="223"/>
      <c r="J12" s="223"/>
      <c r="K12" s="223"/>
      <c r="L12" s="223"/>
      <c r="M12" s="223"/>
      <c r="N12" s="223"/>
      <c r="O12" s="223"/>
      <c r="P12" s="223"/>
      <c r="Q12" s="223"/>
      <c r="R12" s="223"/>
      <c r="S12" s="223"/>
      <c r="T12" s="223"/>
      <c r="U12" s="223"/>
      <c r="V12" s="223"/>
      <c r="W12" s="223"/>
      <c r="X12" s="223"/>
      <c r="Y12" s="214"/>
      <c r="Z12" s="214"/>
      <c r="AA12" s="214"/>
      <c r="AB12" s="214"/>
      <c r="AC12" s="214"/>
      <c r="AD12" s="214"/>
      <c r="AE12" s="214"/>
      <c r="AF12" s="214"/>
      <c r="AG12" s="214" t="s">
        <v>186</v>
      </c>
      <c r="AH12" s="214">
        <v>0</v>
      </c>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
      <c r="A13" s="254">
        <v>4</v>
      </c>
      <c r="B13" s="255" t="s">
        <v>290</v>
      </c>
      <c r="C13" s="261" t="s">
        <v>291</v>
      </c>
      <c r="D13" s="256" t="s">
        <v>221</v>
      </c>
      <c r="E13" s="257">
        <v>18</v>
      </c>
      <c r="F13" s="258"/>
      <c r="G13" s="259">
        <f>ROUND(E13*F13,2)</f>
        <v>0</v>
      </c>
      <c r="H13" s="258"/>
      <c r="I13" s="259">
        <f>ROUND(E13*H13,2)</f>
        <v>0</v>
      </c>
      <c r="J13" s="258"/>
      <c r="K13" s="259">
        <f>ROUND(E13*J13,2)</f>
        <v>0</v>
      </c>
      <c r="L13" s="259">
        <v>21</v>
      </c>
      <c r="M13" s="259">
        <f>G13*(1+L13/100)</f>
        <v>0</v>
      </c>
      <c r="N13" s="259">
        <v>0</v>
      </c>
      <c r="O13" s="259">
        <f>ROUND(E13*N13,2)</f>
        <v>0</v>
      </c>
      <c r="P13" s="259">
        <v>0</v>
      </c>
      <c r="Q13" s="259">
        <f>ROUND(E13*P13,2)</f>
        <v>0</v>
      </c>
      <c r="R13" s="259"/>
      <c r="S13" s="259" t="s">
        <v>210</v>
      </c>
      <c r="T13" s="260" t="s">
        <v>176</v>
      </c>
      <c r="U13" s="223">
        <v>0</v>
      </c>
      <c r="V13" s="223">
        <f>ROUND(E13*U13,2)</f>
        <v>0</v>
      </c>
      <c r="W13" s="223"/>
      <c r="X13" s="223" t="s">
        <v>169</v>
      </c>
      <c r="Y13" s="214"/>
      <c r="Z13" s="214"/>
      <c r="AA13" s="214"/>
      <c r="AB13" s="214"/>
      <c r="AC13" s="214"/>
      <c r="AD13" s="214"/>
      <c r="AE13" s="214"/>
      <c r="AF13" s="214"/>
      <c r="AG13" s="214" t="s">
        <v>170</v>
      </c>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x14ac:dyDescent="0.2">
      <c r="A14" s="227" t="s">
        <v>162</v>
      </c>
      <c r="B14" s="228" t="s">
        <v>118</v>
      </c>
      <c r="C14" s="245" t="s">
        <v>119</v>
      </c>
      <c r="D14" s="229"/>
      <c r="E14" s="230"/>
      <c r="F14" s="231"/>
      <c r="G14" s="231">
        <f>SUMIF(AG15:AG51,"&lt;&gt;NOR",G15:G51)</f>
        <v>0</v>
      </c>
      <c r="H14" s="231"/>
      <c r="I14" s="231">
        <f>SUM(I15:I51)</f>
        <v>0</v>
      </c>
      <c r="J14" s="231"/>
      <c r="K14" s="231">
        <f>SUM(K15:K51)</f>
        <v>0</v>
      </c>
      <c r="L14" s="231"/>
      <c r="M14" s="231">
        <f>SUM(M15:M51)</f>
        <v>0</v>
      </c>
      <c r="N14" s="231"/>
      <c r="O14" s="231">
        <f>SUM(O15:O51)</f>
        <v>0</v>
      </c>
      <c r="P14" s="231"/>
      <c r="Q14" s="231">
        <f>SUM(Q15:Q51)</f>
        <v>0</v>
      </c>
      <c r="R14" s="231"/>
      <c r="S14" s="231"/>
      <c r="T14" s="232"/>
      <c r="U14" s="226"/>
      <c r="V14" s="226">
        <f>SUM(V15:V51)</f>
        <v>44.32</v>
      </c>
      <c r="W14" s="226"/>
      <c r="X14" s="226"/>
      <c r="AG14" t="s">
        <v>163</v>
      </c>
    </row>
    <row r="15" spans="1:60" outlineLevel="1" x14ac:dyDescent="0.2">
      <c r="A15" s="233">
        <v>5</v>
      </c>
      <c r="B15" s="234" t="s">
        <v>292</v>
      </c>
      <c r="C15" s="246" t="s">
        <v>293</v>
      </c>
      <c r="D15" s="235" t="s">
        <v>166</v>
      </c>
      <c r="E15" s="236">
        <v>27.6</v>
      </c>
      <c r="F15" s="237"/>
      <c r="G15" s="238">
        <f>ROUND(E15*F15,2)</f>
        <v>0</v>
      </c>
      <c r="H15" s="237"/>
      <c r="I15" s="238">
        <f>ROUND(E15*H15,2)</f>
        <v>0</v>
      </c>
      <c r="J15" s="237"/>
      <c r="K15" s="238">
        <f>ROUND(E15*J15,2)</f>
        <v>0</v>
      </c>
      <c r="L15" s="238">
        <v>21</v>
      </c>
      <c r="M15" s="238">
        <f>G15*(1+L15/100)</f>
        <v>0</v>
      </c>
      <c r="N15" s="238">
        <v>0</v>
      </c>
      <c r="O15" s="238">
        <f>ROUND(E15*N15,2)</f>
        <v>0</v>
      </c>
      <c r="P15" s="238">
        <v>0</v>
      </c>
      <c r="Q15" s="238">
        <f>ROUND(E15*P15,2)</f>
        <v>0</v>
      </c>
      <c r="R15" s="238" t="s">
        <v>167</v>
      </c>
      <c r="S15" s="238" t="s">
        <v>168</v>
      </c>
      <c r="T15" s="239" t="s">
        <v>168</v>
      </c>
      <c r="U15" s="223">
        <v>0.42199999999999999</v>
      </c>
      <c r="V15" s="223">
        <f>ROUND(E15*U15,2)</f>
        <v>11.65</v>
      </c>
      <c r="W15" s="223"/>
      <c r="X15" s="223" t="s">
        <v>169</v>
      </c>
      <c r="Y15" s="214"/>
      <c r="Z15" s="214"/>
      <c r="AA15" s="214"/>
      <c r="AB15" s="214"/>
      <c r="AC15" s="214"/>
      <c r="AD15" s="214"/>
      <c r="AE15" s="214"/>
      <c r="AF15" s="214"/>
      <c r="AG15" s="214" t="s">
        <v>170</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1" x14ac:dyDescent="0.2">
      <c r="A16" s="221"/>
      <c r="B16" s="222"/>
      <c r="C16" s="247" t="s">
        <v>294</v>
      </c>
      <c r="D16" s="241"/>
      <c r="E16" s="241"/>
      <c r="F16" s="241"/>
      <c r="G16" s="241"/>
      <c r="H16" s="223"/>
      <c r="I16" s="223"/>
      <c r="J16" s="223"/>
      <c r="K16" s="223"/>
      <c r="L16" s="223"/>
      <c r="M16" s="223"/>
      <c r="N16" s="223"/>
      <c r="O16" s="223"/>
      <c r="P16" s="223"/>
      <c r="Q16" s="223"/>
      <c r="R16" s="223"/>
      <c r="S16" s="223"/>
      <c r="T16" s="223"/>
      <c r="U16" s="223"/>
      <c r="V16" s="223"/>
      <c r="W16" s="223"/>
      <c r="X16" s="223"/>
      <c r="Y16" s="214"/>
      <c r="Z16" s="214"/>
      <c r="AA16" s="214"/>
      <c r="AB16" s="214"/>
      <c r="AC16" s="214"/>
      <c r="AD16" s="214"/>
      <c r="AE16" s="214"/>
      <c r="AF16" s="214"/>
      <c r="AG16" s="214" t="s">
        <v>172</v>
      </c>
      <c r="AH16" s="214"/>
      <c r="AI16" s="214"/>
      <c r="AJ16" s="214"/>
      <c r="AK16" s="214"/>
      <c r="AL16" s="214"/>
      <c r="AM16" s="214"/>
      <c r="AN16" s="214"/>
      <c r="AO16" s="214"/>
      <c r="AP16" s="214"/>
      <c r="AQ16" s="214"/>
      <c r="AR16" s="214"/>
      <c r="AS16" s="214"/>
      <c r="AT16" s="214"/>
      <c r="AU16" s="214"/>
      <c r="AV16" s="214"/>
      <c r="AW16" s="214"/>
      <c r="AX16" s="214"/>
      <c r="AY16" s="214"/>
      <c r="AZ16" s="214"/>
      <c r="BA16" s="240" t="str">
        <f>C16</f>
        <v>s přemístěním výkopku v příčných profilech na vzdálenost do 15 m nebo s naložením na dopravní prostředek.</v>
      </c>
      <c r="BB16" s="214"/>
      <c r="BC16" s="214"/>
      <c r="BD16" s="214"/>
      <c r="BE16" s="214"/>
      <c r="BF16" s="214"/>
      <c r="BG16" s="214"/>
      <c r="BH16" s="214"/>
    </row>
    <row r="17" spans="1:60" outlineLevel="1" x14ac:dyDescent="0.2">
      <c r="A17" s="221"/>
      <c r="B17" s="222"/>
      <c r="C17" s="250" t="s">
        <v>295</v>
      </c>
      <c r="D17" s="224"/>
      <c r="E17" s="225"/>
      <c r="F17" s="223"/>
      <c r="G17" s="223"/>
      <c r="H17" s="223"/>
      <c r="I17" s="223"/>
      <c r="J17" s="223"/>
      <c r="K17" s="223"/>
      <c r="L17" s="223"/>
      <c r="M17" s="223"/>
      <c r="N17" s="223"/>
      <c r="O17" s="223"/>
      <c r="P17" s="223"/>
      <c r="Q17" s="223"/>
      <c r="R17" s="223"/>
      <c r="S17" s="223"/>
      <c r="T17" s="223"/>
      <c r="U17" s="223"/>
      <c r="V17" s="223"/>
      <c r="W17" s="223"/>
      <c r="X17" s="223"/>
      <c r="Y17" s="214"/>
      <c r="Z17" s="214"/>
      <c r="AA17" s="214"/>
      <c r="AB17" s="214"/>
      <c r="AC17" s="214"/>
      <c r="AD17" s="214"/>
      <c r="AE17" s="214"/>
      <c r="AF17" s="214"/>
      <c r="AG17" s="214" t="s">
        <v>186</v>
      </c>
      <c r="AH17" s="214">
        <v>0</v>
      </c>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21"/>
      <c r="B18" s="222"/>
      <c r="C18" s="250" t="s">
        <v>296</v>
      </c>
      <c r="D18" s="224"/>
      <c r="E18" s="225"/>
      <c r="F18" s="223"/>
      <c r="G18" s="223"/>
      <c r="H18" s="223"/>
      <c r="I18" s="223"/>
      <c r="J18" s="223"/>
      <c r="K18" s="223"/>
      <c r="L18" s="223"/>
      <c r="M18" s="223"/>
      <c r="N18" s="223"/>
      <c r="O18" s="223"/>
      <c r="P18" s="223"/>
      <c r="Q18" s="223"/>
      <c r="R18" s="223"/>
      <c r="S18" s="223"/>
      <c r="T18" s="223"/>
      <c r="U18" s="223"/>
      <c r="V18" s="223"/>
      <c r="W18" s="223"/>
      <c r="X18" s="223"/>
      <c r="Y18" s="214"/>
      <c r="Z18" s="214"/>
      <c r="AA18" s="214"/>
      <c r="AB18" s="214"/>
      <c r="AC18" s="214"/>
      <c r="AD18" s="214"/>
      <c r="AE18" s="214"/>
      <c r="AF18" s="214"/>
      <c r="AG18" s="214" t="s">
        <v>186</v>
      </c>
      <c r="AH18" s="214">
        <v>0</v>
      </c>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21"/>
      <c r="B19" s="222"/>
      <c r="C19" s="250" t="s">
        <v>297</v>
      </c>
      <c r="D19" s="224"/>
      <c r="E19" s="225">
        <v>27.6</v>
      </c>
      <c r="F19" s="223"/>
      <c r="G19" s="223"/>
      <c r="H19" s="223"/>
      <c r="I19" s="223"/>
      <c r="J19" s="223"/>
      <c r="K19" s="223"/>
      <c r="L19" s="223"/>
      <c r="M19" s="223"/>
      <c r="N19" s="223"/>
      <c r="O19" s="223"/>
      <c r="P19" s="223"/>
      <c r="Q19" s="223"/>
      <c r="R19" s="223"/>
      <c r="S19" s="223"/>
      <c r="T19" s="223"/>
      <c r="U19" s="223"/>
      <c r="V19" s="223"/>
      <c r="W19" s="223"/>
      <c r="X19" s="223"/>
      <c r="Y19" s="214"/>
      <c r="Z19" s="214"/>
      <c r="AA19" s="214"/>
      <c r="AB19" s="214"/>
      <c r="AC19" s="214"/>
      <c r="AD19" s="214"/>
      <c r="AE19" s="214"/>
      <c r="AF19" s="214"/>
      <c r="AG19" s="214" t="s">
        <v>186</v>
      </c>
      <c r="AH19" s="214">
        <v>5</v>
      </c>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33">
        <v>6</v>
      </c>
      <c r="B20" s="234" t="s">
        <v>298</v>
      </c>
      <c r="C20" s="246" t="s">
        <v>299</v>
      </c>
      <c r="D20" s="235" t="s">
        <v>166</v>
      </c>
      <c r="E20" s="236">
        <v>13.8</v>
      </c>
      <c r="F20" s="237"/>
      <c r="G20" s="238">
        <f>ROUND(E20*F20,2)</f>
        <v>0</v>
      </c>
      <c r="H20" s="237"/>
      <c r="I20" s="238">
        <f>ROUND(E20*H20,2)</f>
        <v>0</v>
      </c>
      <c r="J20" s="237"/>
      <c r="K20" s="238">
        <f>ROUND(E20*J20,2)</f>
        <v>0</v>
      </c>
      <c r="L20" s="238">
        <v>21</v>
      </c>
      <c r="M20" s="238">
        <f>G20*(1+L20/100)</f>
        <v>0</v>
      </c>
      <c r="N20" s="238">
        <v>0</v>
      </c>
      <c r="O20" s="238">
        <f>ROUND(E20*N20,2)</f>
        <v>0</v>
      </c>
      <c r="P20" s="238">
        <v>0</v>
      </c>
      <c r="Q20" s="238">
        <f>ROUND(E20*P20,2)</f>
        <v>0</v>
      </c>
      <c r="R20" s="238" t="s">
        <v>167</v>
      </c>
      <c r="S20" s="238" t="s">
        <v>168</v>
      </c>
      <c r="T20" s="239" t="s">
        <v>168</v>
      </c>
      <c r="U20" s="223">
        <v>8.7999999999999995E-2</v>
      </c>
      <c r="V20" s="223">
        <f>ROUND(E20*U20,2)</f>
        <v>1.21</v>
      </c>
      <c r="W20" s="223"/>
      <c r="X20" s="223" t="s">
        <v>169</v>
      </c>
      <c r="Y20" s="214"/>
      <c r="Z20" s="214"/>
      <c r="AA20" s="214"/>
      <c r="AB20" s="214"/>
      <c r="AC20" s="214"/>
      <c r="AD20" s="214"/>
      <c r="AE20" s="214"/>
      <c r="AF20" s="214"/>
      <c r="AG20" s="214" t="s">
        <v>170</v>
      </c>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21"/>
      <c r="B21" s="222"/>
      <c r="C21" s="247" t="s">
        <v>294</v>
      </c>
      <c r="D21" s="241"/>
      <c r="E21" s="241"/>
      <c r="F21" s="241"/>
      <c r="G21" s="241"/>
      <c r="H21" s="223"/>
      <c r="I21" s="223"/>
      <c r="J21" s="223"/>
      <c r="K21" s="223"/>
      <c r="L21" s="223"/>
      <c r="M21" s="223"/>
      <c r="N21" s="223"/>
      <c r="O21" s="223"/>
      <c r="P21" s="223"/>
      <c r="Q21" s="223"/>
      <c r="R21" s="223"/>
      <c r="S21" s="223"/>
      <c r="T21" s="223"/>
      <c r="U21" s="223"/>
      <c r="V21" s="223"/>
      <c r="W21" s="223"/>
      <c r="X21" s="223"/>
      <c r="Y21" s="214"/>
      <c r="Z21" s="214"/>
      <c r="AA21" s="214"/>
      <c r="AB21" s="214"/>
      <c r="AC21" s="214"/>
      <c r="AD21" s="214"/>
      <c r="AE21" s="214"/>
      <c r="AF21" s="214"/>
      <c r="AG21" s="214" t="s">
        <v>172</v>
      </c>
      <c r="AH21" s="214"/>
      <c r="AI21" s="214"/>
      <c r="AJ21" s="214"/>
      <c r="AK21" s="214"/>
      <c r="AL21" s="214"/>
      <c r="AM21" s="214"/>
      <c r="AN21" s="214"/>
      <c r="AO21" s="214"/>
      <c r="AP21" s="214"/>
      <c r="AQ21" s="214"/>
      <c r="AR21" s="214"/>
      <c r="AS21" s="214"/>
      <c r="AT21" s="214"/>
      <c r="AU21" s="214"/>
      <c r="AV21" s="214"/>
      <c r="AW21" s="214"/>
      <c r="AX21" s="214"/>
      <c r="AY21" s="214"/>
      <c r="AZ21" s="214"/>
      <c r="BA21" s="240" t="str">
        <f>C21</f>
        <v>s přemístěním výkopku v příčných profilech na vzdálenost do 15 m nebo s naložením na dopravní prostředek.</v>
      </c>
      <c r="BB21" s="214"/>
      <c r="BC21" s="214"/>
      <c r="BD21" s="214"/>
      <c r="BE21" s="214"/>
      <c r="BF21" s="214"/>
      <c r="BG21" s="214"/>
      <c r="BH21" s="214"/>
    </row>
    <row r="22" spans="1:60" outlineLevel="1" x14ac:dyDescent="0.2">
      <c r="A22" s="221"/>
      <c r="B22" s="222"/>
      <c r="C22" s="250" t="s">
        <v>300</v>
      </c>
      <c r="D22" s="224"/>
      <c r="E22" s="225"/>
      <c r="F22" s="223"/>
      <c r="G22" s="223"/>
      <c r="H22" s="223"/>
      <c r="I22" s="223"/>
      <c r="J22" s="223"/>
      <c r="K22" s="223"/>
      <c r="L22" s="223"/>
      <c r="M22" s="223"/>
      <c r="N22" s="223"/>
      <c r="O22" s="223"/>
      <c r="P22" s="223"/>
      <c r="Q22" s="223"/>
      <c r="R22" s="223"/>
      <c r="S22" s="223"/>
      <c r="T22" s="223"/>
      <c r="U22" s="223"/>
      <c r="V22" s="223"/>
      <c r="W22" s="223"/>
      <c r="X22" s="223"/>
      <c r="Y22" s="214"/>
      <c r="Z22" s="214"/>
      <c r="AA22" s="214"/>
      <c r="AB22" s="214"/>
      <c r="AC22" s="214"/>
      <c r="AD22" s="214"/>
      <c r="AE22" s="214"/>
      <c r="AF22" s="214"/>
      <c r="AG22" s="214" t="s">
        <v>186</v>
      </c>
      <c r="AH22" s="214">
        <v>0</v>
      </c>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21"/>
      <c r="B23" s="222"/>
      <c r="C23" s="250" t="s">
        <v>301</v>
      </c>
      <c r="D23" s="224"/>
      <c r="E23" s="225"/>
      <c r="F23" s="223"/>
      <c r="G23" s="223"/>
      <c r="H23" s="223"/>
      <c r="I23" s="223"/>
      <c r="J23" s="223"/>
      <c r="K23" s="223"/>
      <c r="L23" s="223"/>
      <c r="M23" s="223"/>
      <c r="N23" s="223"/>
      <c r="O23" s="223"/>
      <c r="P23" s="223"/>
      <c r="Q23" s="223"/>
      <c r="R23" s="223"/>
      <c r="S23" s="223"/>
      <c r="T23" s="223"/>
      <c r="U23" s="223"/>
      <c r="V23" s="223"/>
      <c r="W23" s="223"/>
      <c r="X23" s="223"/>
      <c r="Y23" s="214"/>
      <c r="Z23" s="214"/>
      <c r="AA23" s="214"/>
      <c r="AB23" s="214"/>
      <c r="AC23" s="214"/>
      <c r="AD23" s="214"/>
      <c r="AE23" s="214"/>
      <c r="AF23" s="214"/>
      <c r="AG23" s="214" t="s">
        <v>186</v>
      </c>
      <c r="AH23" s="214">
        <v>0</v>
      </c>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outlineLevel="1" x14ac:dyDescent="0.2">
      <c r="A24" s="221"/>
      <c r="B24" s="222"/>
      <c r="C24" s="250" t="s">
        <v>302</v>
      </c>
      <c r="D24" s="224"/>
      <c r="E24" s="225">
        <v>13.8</v>
      </c>
      <c r="F24" s="223"/>
      <c r="G24" s="223"/>
      <c r="H24" s="223"/>
      <c r="I24" s="223"/>
      <c r="J24" s="223"/>
      <c r="K24" s="223"/>
      <c r="L24" s="223"/>
      <c r="M24" s="223"/>
      <c r="N24" s="223"/>
      <c r="O24" s="223"/>
      <c r="P24" s="223"/>
      <c r="Q24" s="223"/>
      <c r="R24" s="223"/>
      <c r="S24" s="223"/>
      <c r="T24" s="223"/>
      <c r="U24" s="223"/>
      <c r="V24" s="223"/>
      <c r="W24" s="223"/>
      <c r="X24" s="223"/>
      <c r="Y24" s="214"/>
      <c r="Z24" s="214"/>
      <c r="AA24" s="214"/>
      <c r="AB24" s="214"/>
      <c r="AC24" s="214"/>
      <c r="AD24" s="214"/>
      <c r="AE24" s="214"/>
      <c r="AF24" s="214"/>
      <c r="AG24" s="214" t="s">
        <v>186</v>
      </c>
      <c r="AH24" s="214">
        <v>5</v>
      </c>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ht="22.5" outlineLevel="1" x14ac:dyDescent="0.2">
      <c r="A25" s="233">
        <v>7</v>
      </c>
      <c r="B25" s="234" t="s">
        <v>303</v>
      </c>
      <c r="C25" s="246" t="s">
        <v>304</v>
      </c>
      <c r="D25" s="235" t="s">
        <v>166</v>
      </c>
      <c r="E25" s="236">
        <v>27.6</v>
      </c>
      <c r="F25" s="237"/>
      <c r="G25" s="238">
        <f>ROUND(E25*F25,2)</f>
        <v>0</v>
      </c>
      <c r="H25" s="237"/>
      <c r="I25" s="238">
        <f>ROUND(E25*H25,2)</f>
        <v>0</v>
      </c>
      <c r="J25" s="237"/>
      <c r="K25" s="238">
        <f>ROUND(E25*J25,2)</f>
        <v>0</v>
      </c>
      <c r="L25" s="238">
        <v>21</v>
      </c>
      <c r="M25" s="238">
        <f>G25*(1+L25/100)</f>
        <v>0</v>
      </c>
      <c r="N25" s="238">
        <v>0</v>
      </c>
      <c r="O25" s="238">
        <f>ROUND(E25*N25,2)</f>
        <v>0</v>
      </c>
      <c r="P25" s="238">
        <v>0</v>
      </c>
      <c r="Q25" s="238">
        <f>ROUND(E25*P25,2)</f>
        <v>0</v>
      </c>
      <c r="R25" s="238" t="s">
        <v>167</v>
      </c>
      <c r="S25" s="238" t="s">
        <v>168</v>
      </c>
      <c r="T25" s="239" t="s">
        <v>168</v>
      </c>
      <c r="U25" s="223">
        <v>1.0999999999999999E-2</v>
      </c>
      <c r="V25" s="223">
        <f>ROUND(E25*U25,2)</f>
        <v>0.3</v>
      </c>
      <c r="W25" s="223"/>
      <c r="X25" s="223" t="s">
        <v>169</v>
      </c>
      <c r="Y25" s="214"/>
      <c r="Z25" s="214"/>
      <c r="AA25" s="214"/>
      <c r="AB25" s="214"/>
      <c r="AC25" s="214"/>
      <c r="AD25" s="214"/>
      <c r="AE25" s="214"/>
      <c r="AF25" s="214"/>
      <c r="AG25" s="214" t="s">
        <v>170</v>
      </c>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outlineLevel="1" x14ac:dyDescent="0.2">
      <c r="A26" s="221"/>
      <c r="B26" s="222"/>
      <c r="C26" s="247" t="s">
        <v>305</v>
      </c>
      <c r="D26" s="241"/>
      <c r="E26" s="241"/>
      <c r="F26" s="241"/>
      <c r="G26" s="241"/>
      <c r="H26" s="223"/>
      <c r="I26" s="223"/>
      <c r="J26" s="223"/>
      <c r="K26" s="223"/>
      <c r="L26" s="223"/>
      <c r="M26" s="223"/>
      <c r="N26" s="223"/>
      <c r="O26" s="223"/>
      <c r="P26" s="223"/>
      <c r="Q26" s="223"/>
      <c r="R26" s="223"/>
      <c r="S26" s="223"/>
      <c r="T26" s="223"/>
      <c r="U26" s="223"/>
      <c r="V26" s="223"/>
      <c r="W26" s="223"/>
      <c r="X26" s="223"/>
      <c r="Y26" s="214"/>
      <c r="Z26" s="214"/>
      <c r="AA26" s="214"/>
      <c r="AB26" s="214"/>
      <c r="AC26" s="214"/>
      <c r="AD26" s="214"/>
      <c r="AE26" s="214"/>
      <c r="AF26" s="214"/>
      <c r="AG26" s="214" t="s">
        <v>172</v>
      </c>
      <c r="AH26" s="214"/>
      <c r="AI26" s="214"/>
      <c r="AJ26" s="214"/>
      <c r="AK26" s="214"/>
      <c r="AL26" s="214"/>
      <c r="AM26" s="214"/>
      <c r="AN26" s="214"/>
      <c r="AO26" s="214"/>
      <c r="AP26" s="214"/>
      <c r="AQ26" s="214"/>
      <c r="AR26" s="214"/>
      <c r="AS26" s="214"/>
      <c r="AT26" s="214"/>
      <c r="AU26" s="214"/>
      <c r="AV26" s="214"/>
      <c r="AW26" s="214"/>
      <c r="AX26" s="214"/>
      <c r="AY26" s="214"/>
      <c r="AZ26" s="214"/>
      <c r="BA26" s="240" t="str">
        <f>C26</f>
        <v>po suchu, bez ohledu na druh dopravního prostředku, bez naložení výkopku, avšak se složením bez rozhrnutí,</v>
      </c>
      <c r="BB26" s="214"/>
      <c r="BC26" s="214"/>
      <c r="BD26" s="214"/>
      <c r="BE26" s="214"/>
      <c r="BF26" s="214"/>
      <c r="BG26" s="214"/>
      <c r="BH26" s="214"/>
    </row>
    <row r="27" spans="1:60" outlineLevel="1" x14ac:dyDescent="0.2">
      <c r="A27" s="221"/>
      <c r="B27" s="222"/>
      <c r="C27" s="250" t="s">
        <v>306</v>
      </c>
      <c r="D27" s="224"/>
      <c r="E27" s="225"/>
      <c r="F27" s="223"/>
      <c r="G27" s="223"/>
      <c r="H27" s="223"/>
      <c r="I27" s="223"/>
      <c r="J27" s="223"/>
      <c r="K27" s="223"/>
      <c r="L27" s="223"/>
      <c r="M27" s="223"/>
      <c r="N27" s="223"/>
      <c r="O27" s="223"/>
      <c r="P27" s="223"/>
      <c r="Q27" s="223"/>
      <c r="R27" s="223"/>
      <c r="S27" s="223"/>
      <c r="T27" s="223"/>
      <c r="U27" s="223"/>
      <c r="V27" s="223"/>
      <c r="W27" s="223"/>
      <c r="X27" s="223"/>
      <c r="Y27" s="214"/>
      <c r="Z27" s="214"/>
      <c r="AA27" s="214"/>
      <c r="AB27" s="214"/>
      <c r="AC27" s="214"/>
      <c r="AD27" s="214"/>
      <c r="AE27" s="214"/>
      <c r="AF27" s="214"/>
      <c r="AG27" s="214" t="s">
        <v>186</v>
      </c>
      <c r="AH27" s="214">
        <v>0</v>
      </c>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outlineLevel="1" x14ac:dyDescent="0.2">
      <c r="A28" s="221"/>
      <c r="B28" s="222"/>
      <c r="C28" s="250" t="s">
        <v>307</v>
      </c>
      <c r="D28" s="224"/>
      <c r="E28" s="225"/>
      <c r="F28" s="223"/>
      <c r="G28" s="223"/>
      <c r="H28" s="223"/>
      <c r="I28" s="223"/>
      <c r="J28" s="223"/>
      <c r="K28" s="223"/>
      <c r="L28" s="223"/>
      <c r="M28" s="223"/>
      <c r="N28" s="223"/>
      <c r="O28" s="223"/>
      <c r="P28" s="223"/>
      <c r="Q28" s="223"/>
      <c r="R28" s="223"/>
      <c r="S28" s="223"/>
      <c r="T28" s="223"/>
      <c r="U28" s="223"/>
      <c r="V28" s="223"/>
      <c r="W28" s="223"/>
      <c r="X28" s="223"/>
      <c r="Y28" s="214"/>
      <c r="Z28" s="214"/>
      <c r="AA28" s="214"/>
      <c r="AB28" s="214"/>
      <c r="AC28" s="214"/>
      <c r="AD28" s="214"/>
      <c r="AE28" s="214"/>
      <c r="AF28" s="214"/>
      <c r="AG28" s="214" t="s">
        <v>186</v>
      </c>
      <c r="AH28" s="214">
        <v>0</v>
      </c>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outlineLevel="1" x14ac:dyDescent="0.2">
      <c r="A29" s="221"/>
      <c r="B29" s="222"/>
      <c r="C29" s="250" t="s">
        <v>308</v>
      </c>
      <c r="D29" s="224"/>
      <c r="E29" s="225">
        <v>27.6</v>
      </c>
      <c r="F29" s="223"/>
      <c r="G29" s="223"/>
      <c r="H29" s="223"/>
      <c r="I29" s="223"/>
      <c r="J29" s="223"/>
      <c r="K29" s="223"/>
      <c r="L29" s="223"/>
      <c r="M29" s="223"/>
      <c r="N29" s="223"/>
      <c r="O29" s="223"/>
      <c r="P29" s="223"/>
      <c r="Q29" s="223"/>
      <c r="R29" s="223"/>
      <c r="S29" s="223"/>
      <c r="T29" s="223"/>
      <c r="U29" s="223"/>
      <c r="V29" s="223"/>
      <c r="W29" s="223"/>
      <c r="X29" s="223"/>
      <c r="Y29" s="214"/>
      <c r="Z29" s="214"/>
      <c r="AA29" s="214"/>
      <c r="AB29" s="214"/>
      <c r="AC29" s="214"/>
      <c r="AD29" s="214"/>
      <c r="AE29" s="214"/>
      <c r="AF29" s="214"/>
      <c r="AG29" s="214" t="s">
        <v>186</v>
      </c>
      <c r="AH29" s="214">
        <v>5</v>
      </c>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ht="33.75" outlineLevel="1" x14ac:dyDescent="0.2">
      <c r="A30" s="233">
        <v>8</v>
      </c>
      <c r="B30" s="234" t="s">
        <v>309</v>
      </c>
      <c r="C30" s="246" t="s">
        <v>310</v>
      </c>
      <c r="D30" s="235" t="s">
        <v>166</v>
      </c>
      <c r="E30" s="236">
        <v>138</v>
      </c>
      <c r="F30" s="237"/>
      <c r="G30" s="238">
        <f>ROUND(E30*F30,2)</f>
        <v>0</v>
      </c>
      <c r="H30" s="237"/>
      <c r="I30" s="238">
        <f>ROUND(E30*H30,2)</f>
        <v>0</v>
      </c>
      <c r="J30" s="237"/>
      <c r="K30" s="238">
        <f>ROUND(E30*J30,2)</f>
        <v>0</v>
      </c>
      <c r="L30" s="238">
        <v>21</v>
      </c>
      <c r="M30" s="238">
        <f>G30*(1+L30/100)</f>
        <v>0</v>
      </c>
      <c r="N30" s="238">
        <v>0</v>
      </c>
      <c r="O30" s="238">
        <f>ROUND(E30*N30,2)</f>
        <v>0</v>
      </c>
      <c r="P30" s="238">
        <v>0</v>
      </c>
      <c r="Q30" s="238">
        <f>ROUND(E30*P30,2)</f>
        <v>0</v>
      </c>
      <c r="R30" s="238" t="s">
        <v>167</v>
      </c>
      <c r="S30" s="238" t="s">
        <v>168</v>
      </c>
      <c r="T30" s="239" t="s">
        <v>168</v>
      </c>
      <c r="U30" s="223">
        <v>0</v>
      </c>
      <c r="V30" s="223">
        <f>ROUND(E30*U30,2)</f>
        <v>0</v>
      </c>
      <c r="W30" s="223"/>
      <c r="X30" s="223" t="s">
        <v>169</v>
      </c>
      <c r="Y30" s="214"/>
      <c r="Z30" s="214"/>
      <c r="AA30" s="214"/>
      <c r="AB30" s="214"/>
      <c r="AC30" s="214"/>
      <c r="AD30" s="214"/>
      <c r="AE30" s="214"/>
      <c r="AF30" s="214"/>
      <c r="AG30" s="214" t="s">
        <v>170</v>
      </c>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1" x14ac:dyDescent="0.2">
      <c r="A31" s="221"/>
      <c r="B31" s="222"/>
      <c r="C31" s="247" t="s">
        <v>305</v>
      </c>
      <c r="D31" s="241"/>
      <c r="E31" s="241"/>
      <c r="F31" s="241"/>
      <c r="G31" s="241"/>
      <c r="H31" s="223"/>
      <c r="I31" s="223"/>
      <c r="J31" s="223"/>
      <c r="K31" s="223"/>
      <c r="L31" s="223"/>
      <c r="M31" s="223"/>
      <c r="N31" s="223"/>
      <c r="O31" s="223"/>
      <c r="P31" s="223"/>
      <c r="Q31" s="223"/>
      <c r="R31" s="223"/>
      <c r="S31" s="223"/>
      <c r="T31" s="223"/>
      <c r="U31" s="223"/>
      <c r="V31" s="223"/>
      <c r="W31" s="223"/>
      <c r="X31" s="223"/>
      <c r="Y31" s="214"/>
      <c r="Z31" s="214"/>
      <c r="AA31" s="214"/>
      <c r="AB31" s="214"/>
      <c r="AC31" s="214"/>
      <c r="AD31" s="214"/>
      <c r="AE31" s="214"/>
      <c r="AF31" s="214"/>
      <c r="AG31" s="214" t="s">
        <v>172</v>
      </c>
      <c r="AH31" s="214"/>
      <c r="AI31" s="214"/>
      <c r="AJ31" s="214"/>
      <c r="AK31" s="214"/>
      <c r="AL31" s="214"/>
      <c r="AM31" s="214"/>
      <c r="AN31" s="214"/>
      <c r="AO31" s="214"/>
      <c r="AP31" s="214"/>
      <c r="AQ31" s="214"/>
      <c r="AR31" s="214"/>
      <c r="AS31" s="214"/>
      <c r="AT31" s="214"/>
      <c r="AU31" s="214"/>
      <c r="AV31" s="214"/>
      <c r="AW31" s="214"/>
      <c r="AX31" s="214"/>
      <c r="AY31" s="214"/>
      <c r="AZ31" s="214"/>
      <c r="BA31" s="240" t="str">
        <f>C31</f>
        <v>po suchu, bez ohledu na druh dopravního prostředku, bez naložení výkopku, avšak se složením bez rozhrnutí,</v>
      </c>
      <c r="BB31" s="214"/>
      <c r="BC31" s="214"/>
      <c r="BD31" s="214"/>
      <c r="BE31" s="214"/>
      <c r="BF31" s="214"/>
      <c r="BG31" s="214"/>
      <c r="BH31" s="214"/>
    </row>
    <row r="32" spans="1:60" outlineLevel="1" x14ac:dyDescent="0.2">
      <c r="A32" s="221"/>
      <c r="B32" s="222"/>
      <c r="C32" s="250" t="s">
        <v>311</v>
      </c>
      <c r="D32" s="224"/>
      <c r="E32" s="225"/>
      <c r="F32" s="223"/>
      <c r="G32" s="223"/>
      <c r="H32" s="223"/>
      <c r="I32" s="223"/>
      <c r="J32" s="223"/>
      <c r="K32" s="223"/>
      <c r="L32" s="223"/>
      <c r="M32" s="223"/>
      <c r="N32" s="223"/>
      <c r="O32" s="223"/>
      <c r="P32" s="223"/>
      <c r="Q32" s="223"/>
      <c r="R32" s="223"/>
      <c r="S32" s="223"/>
      <c r="T32" s="223"/>
      <c r="U32" s="223"/>
      <c r="V32" s="223"/>
      <c r="W32" s="223"/>
      <c r="X32" s="223"/>
      <c r="Y32" s="214"/>
      <c r="Z32" s="214"/>
      <c r="AA32" s="214"/>
      <c r="AB32" s="214"/>
      <c r="AC32" s="214"/>
      <c r="AD32" s="214"/>
      <c r="AE32" s="214"/>
      <c r="AF32" s="214"/>
      <c r="AG32" s="214" t="s">
        <v>186</v>
      </c>
      <c r="AH32" s="214">
        <v>0</v>
      </c>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1" x14ac:dyDescent="0.2">
      <c r="A33" s="221"/>
      <c r="B33" s="222"/>
      <c r="C33" s="250" t="s">
        <v>312</v>
      </c>
      <c r="D33" s="224"/>
      <c r="E33" s="225"/>
      <c r="F33" s="223"/>
      <c r="G33" s="223"/>
      <c r="H33" s="223"/>
      <c r="I33" s="223"/>
      <c r="J33" s="223"/>
      <c r="K33" s="223"/>
      <c r="L33" s="223"/>
      <c r="M33" s="223"/>
      <c r="N33" s="223"/>
      <c r="O33" s="223"/>
      <c r="P33" s="223"/>
      <c r="Q33" s="223"/>
      <c r="R33" s="223"/>
      <c r="S33" s="223"/>
      <c r="T33" s="223"/>
      <c r="U33" s="223"/>
      <c r="V33" s="223"/>
      <c r="W33" s="223"/>
      <c r="X33" s="223"/>
      <c r="Y33" s="214"/>
      <c r="Z33" s="214"/>
      <c r="AA33" s="214"/>
      <c r="AB33" s="214"/>
      <c r="AC33" s="214"/>
      <c r="AD33" s="214"/>
      <c r="AE33" s="214"/>
      <c r="AF33" s="214"/>
      <c r="AG33" s="214" t="s">
        <v>186</v>
      </c>
      <c r="AH33" s="214">
        <v>0</v>
      </c>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outlineLevel="1" x14ac:dyDescent="0.2">
      <c r="A34" s="221"/>
      <c r="B34" s="222"/>
      <c r="C34" s="250" t="s">
        <v>313</v>
      </c>
      <c r="D34" s="224"/>
      <c r="E34" s="225">
        <v>138</v>
      </c>
      <c r="F34" s="223"/>
      <c r="G34" s="223"/>
      <c r="H34" s="223"/>
      <c r="I34" s="223"/>
      <c r="J34" s="223"/>
      <c r="K34" s="223"/>
      <c r="L34" s="223"/>
      <c r="M34" s="223"/>
      <c r="N34" s="223"/>
      <c r="O34" s="223"/>
      <c r="P34" s="223"/>
      <c r="Q34" s="223"/>
      <c r="R34" s="223"/>
      <c r="S34" s="223"/>
      <c r="T34" s="223"/>
      <c r="U34" s="223"/>
      <c r="V34" s="223"/>
      <c r="W34" s="223"/>
      <c r="X34" s="223"/>
      <c r="Y34" s="214"/>
      <c r="Z34" s="214"/>
      <c r="AA34" s="214"/>
      <c r="AB34" s="214"/>
      <c r="AC34" s="214"/>
      <c r="AD34" s="214"/>
      <c r="AE34" s="214"/>
      <c r="AF34" s="214"/>
      <c r="AG34" s="214" t="s">
        <v>186</v>
      </c>
      <c r="AH34" s="214">
        <v>5</v>
      </c>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row>
    <row r="35" spans="1:60" ht="22.5" outlineLevel="1" x14ac:dyDescent="0.2">
      <c r="A35" s="233">
        <v>9</v>
      </c>
      <c r="B35" s="234" t="s">
        <v>314</v>
      </c>
      <c r="C35" s="246" t="s">
        <v>315</v>
      </c>
      <c r="D35" s="235" t="s">
        <v>166</v>
      </c>
      <c r="E35" s="236">
        <v>27.6</v>
      </c>
      <c r="F35" s="237"/>
      <c r="G35" s="238">
        <f>ROUND(E35*F35,2)</f>
        <v>0</v>
      </c>
      <c r="H35" s="237"/>
      <c r="I35" s="238">
        <f>ROUND(E35*H35,2)</f>
        <v>0</v>
      </c>
      <c r="J35" s="237"/>
      <c r="K35" s="238">
        <f>ROUND(E35*J35,2)</f>
        <v>0</v>
      </c>
      <c r="L35" s="238">
        <v>21</v>
      </c>
      <c r="M35" s="238">
        <f>G35*(1+L35/100)</f>
        <v>0</v>
      </c>
      <c r="N35" s="238">
        <v>0</v>
      </c>
      <c r="O35" s="238">
        <f>ROUND(E35*N35,2)</f>
        <v>0</v>
      </c>
      <c r="P35" s="238">
        <v>0</v>
      </c>
      <c r="Q35" s="238">
        <f>ROUND(E35*P35,2)</f>
        <v>0</v>
      </c>
      <c r="R35" s="238" t="s">
        <v>167</v>
      </c>
      <c r="S35" s="238" t="s">
        <v>168</v>
      </c>
      <c r="T35" s="239" t="s">
        <v>168</v>
      </c>
      <c r="U35" s="223">
        <v>8.9999999999999993E-3</v>
      </c>
      <c r="V35" s="223">
        <f>ROUND(E35*U35,2)</f>
        <v>0.25</v>
      </c>
      <c r="W35" s="223"/>
      <c r="X35" s="223" t="s">
        <v>169</v>
      </c>
      <c r="Y35" s="214"/>
      <c r="Z35" s="214"/>
      <c r="AA35" s="214"/>
      <c r="AB35" s="214"/>
      <c r="AC35" s="214"/>
      <c r="AD35" s="214"/>
      <c r="AE35" s="214"/>
      <c r="AF35" s="214"/>
      <c r="AG35" s="214" t="s">
        <v>239</v>
      </c>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outlineLevel="1" x14ac:dyDescent="0.2">
      <c r="A36" s="221"/>
      <c r="B36" s="222"/>
      <c r="C36" s="250" t="s">
        <v>316</v>
      </c>
      <c r="D36" s="224"/>
      <c r="E36" s="225"/>
      <c r="F36" s="223"/>
      <c r="G36" s="223"/>
      <c r="H36" s="223"/>
      <c r="I36" s="223"/>
      <c r="J36" s="223"/>
      <c r="K36" s="223"/>
      <c r="L36" s="223"/>
      <c r="M36" s="223"/>
      <c r="N36" s="223"/>
      <c r="O36" s="223"/>
      <c r="P36" s="223"/>
      <c r="Q36" s="223"/>
      <c r="R36" s="223"/>
      <c r="S36" s="223"/>
      <c r="T36" s="223"/>
      <c r="U36" s="223"/>
      <c r="V36" s="223"/>
      <c r="W36" s="223"/>
      <c r="X36" s="223"/>
      <c r="Y36" s="214"/>
      <c r="Z36" s="214"/>
      <c r="AA36" s="214"/>
      <c r="AB36" s="214"/>
      <c r="AC36" s="214"/>
      <c r="AD36" s="214"/>
      <c r="AE36" s="214"/>
      <c r="AF36" s="214"/>
      <c r="AG36" s="214" t="s">
        <v>186</v>
      </c>
      <c r="AH36" s="214">
        <v>0</v>
      </c>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row>
    <row r="37" spans="1:60" outlineLevel="1" x14ac:dyDescent="0.2">
      <c r="A37" s="221"/>
      <c r="B37" s="222"/>
      <c r="C37" s="250" t="s">
        <v>317</v>
      </c>
      <c r="D37" s="224"/>
      <c r="E37" s="225"/>
      <c r="F37" s="223"/>
      <c r="G37" s="223"/>
      <c r="H37" s="223"/>
      <c r="I37" s="223"/>
      <c r="J37" s="223"/>
      <c r="K37" s="223"/>
      <c r="L37" s="223"/>
      <c r="M37" s="223"/>
      <c r="N37" s="223"/>
      <c r="O37" s="223"/>
      <c r="P37" s="223"/>
      <c r="Q37" s="223"/>
      <c r="R37" s="223"/>
      <c r="S37" s="223"/>
      <c r="T37" s="223"/>
      <c r="U37" s="223"/>
      <c r="V37" s="223"/>
      <c r="W37" s="223"/>
      <c r="X37" s="223"/>
      <c r="Y37" s="214"/>
      <c r="Z37" s="214"/>
      <c r="AA37" s="214"/>
      <c r="AB37" s="214"/>
      <c r="AC37" s="214"/>
      <c r="AD37" s="214"/>
      <c r="AE37" s="214"/>
      <c r="AF37" s="214"/>
      <c r="AG37" s="214" t="s">
        <v>186</v>
      </c>
      <c r="AH37" s="214">
        <v>0</v>
      </c>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row>
    <row r="38" spans="1:60" outlineLevel="1" x14ac:dyDescent="0.2">
      <c r="A38" s="221"/>
      <c r="B38" s="222"/>
      <c r="C38" s="250" t="s">
        <v>318</v>
      </c>
      <c r="D38" s="224"/>
      <c r="E38" s="225">
        <v>27.6</v>
      </c>
      <c r="F38" s="223"/>
      <c r="G38" s="223"/>
      <c r="H38" s="223"/>
      <c r="I38" s="223"/>
      <c r="J38" s="223"/>
      <c r="K38" s="223"/>
      <c r="L38" s="223"/>
      <c r="M38" s="223"/>
      <c r="N38" s="223"/>
      <c r="O38" s="223"/>
      <c r="P38" s="223"/>
      <c r="Q38" s="223"/>
      <c r="R38" s="223"/>
      <c r="S38" s="223"/>
      <c r="T38" s="223"/>
      <c r="U38" s="223"/>
      <c r="V38" s="223"/>
      <c r="W38" s="223"/>
      <c r="X38" s="223"/>
      <c r="Y38" s="214"/>
      <c r="Z38" s="214"/>
      <c r="AA38" s="214"/>
      <c r="AB38" s="214"/>
      <c r="AC38" s="214"/>
      <c r="AD38" s="214"/>
      <c r="AE38" s="214"/>
      <c r="AF38" s="214"/>
      <c r="AG38" s="214" t="s">
        <v>186</v>
      </c>
      <c r="AH38" s="214">
        <v>5</v>
      </c>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row>
    <row r="39" spans="1:60" outlineLevel="1" x14ac:dyDescent="0.2">
      <c r="A39" s="233">
        <v>10</v>
      </c>
      <c r="B39" s="234" t="s">
        <v>319</v>
      </c>
      <c r="C39" s="246" t="s">
        <v>320</v>
      </c>
      <c r="D39" s="235" t="s">
        <v>183</v>
      </c>
      <c r="E39" s="236">
        <v>184</v>
      </c>
      <c r="F39" s="237"/>
      <c r="G39" s="238">
        <f>ROUND(E39*F39,2)</f>
        <v>0</v>
      </c>
      <c r="H39" s="237"/>
      <c r="I39" s="238">
        <f>ROUND(E39*H39,2)</f>
        <v>0</v>
      </c>
      <c r="J39" s="237"/>
      <c r="K39" s="238">
        <f>ROUND(E39*J39,2)</f>
        <v>0</v>
      </c>
      <c r="L39" s="238">
        <v>21</v>
      </c>
      <c r="M39" s="238">
        <f>G39*(1+L39/100)</f>
        <v>0</v>
      </c>
      <c r="N39" s="238">
        <v>0</v>
      </c>
      <c r="O39" s="238">
        <f>ROUND(E39*N39,2)</f>
        <v>0</v>
      </c>
      <c r="P39" s="238">
        <v>0</v>
      </c>
      <c r="Q39" s="238">
        <f>ROUND(E39*P39,2)</f>
        <v>0</v>
      </c>
      <c r="R39" s="238" t="s">
        <v>167</v>
      </c>
      <c r="S39" s="238" t="s">
        <v>168</v>
      </c>
      <c r="T39" s="239" t="s">
        <v>168</v>
      </c>
      <c r="U39" s="223">
        <v>1.7999999999999999E-2</v>
      </c>
      <c r="V39" s="223">
        <f>ROUND(E39*U39,2)</f>
        <v>3.31</v>
      </c>
      <c r="W39" s="223"/>
      <c r="X39" s="223" t="s">
        <v>169</v>
      </c>
      <c r="Y39" s="214"/>
      <c r="Z39" s="214"/>
      <c r="AA39" s="214"/>
      <c r="AB39" s="214"/>
      <c r="AC39" s="214"/>
      <c r="AD39" s="214"/>
      <c r="AE39" s="214"/>
      <c r="AF39" s="214"/>
      <c r="AG39" s="214" t="s">
        <v>239</v>
      </c>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row>
    <row r="40" spans="1:60" outlineLevel="1" x14ac:dyDescent="0.2">
      <c r="A40" s="221"/>
      <c r="B40" s="222"/>
      <c r="C40" s="247" t="s">
        <v>321</v>
      </c>
      <c r="D40" s="241"/>
      <c r="E40" s="241"/>
      <c r="F40" s="241"/>
      <c r="G40" s="241"/>
      <c r="H40" s="223"/>
      <c r="I40" s="223"/>
      <c r="J40" s="223"/>
      <c r="K40" s="223"/>
      <c r="L40" s="223"/>
      <c r="M40" s="223"/>
      <c r="N40" s="223"/>
      <c r="O40" s="223"/>
      <c r="P40" s="223"/>
      <c r="Q40" s="223"/>
      <c r="R40" s="223"/>
      <c r="S40" s="223"/>
      <c r="T40" s="223"/>
      <c r="U40" s="223"/>
      <c r="V40" s="223"/>
      <c r="W40" s="223"/>
      <c r="X40" s="223"/>
      <c r="Y40" s="214"/>
      <c r="Z40" s="214"/>
      <c r="AA40" s="214"/>
      <c r="AB40" s="214"/>
      <c r="AC40" s="214"/>
      <c r="AD40" s="214"/>
      <c r="AE40" s="214"/>
      <c r="AF40" s="214"/>
      <c r="AG40" s="214" t="s">
        <v>172</v>
      </c>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row>
    <row r="41" spans="1:60" outlineLevel="1" x14ac:dyDescent="0.2">
      <c r="A41" s="221"/>
      <c r="B41" s="222"/>
      <c r="C41" s="250" t="s">
        <v>322</v>
      </c>
      <c r="D41" s="224"/>
      <c r="E41" s="225"/>
      <c r="F41" s="223"/>
      <c r="G41" s="223"/>
      <c r="H41" s="223"/>
      <c r="I41" s="223"/>
      <c r="J41" s="223"/>
      <c r="K41" s="223"/>
      <c r="L41" s="223"/>
      <c r="M41" s="223"/>
      <c r="N41" s="223"/>
      <c r="O41" s="223"/>
      <c r="P41" s="223"/>
      <c r="Q41" s="223"/>
      <c r="R41" s="223"/>
      <c r="S41" s="223"/>
      <c r="T41" s="223"/>
      <c r="U41" s="223"/>
      <c r="V41" s="223"/>
      <c r="W41" s="223"/>
      <c r="X41" s="223"/>
      <c r="Y41" s="214"/>
      <c r="Z41" s="214"/>
      <c r="AA41" s="214"/>
      <c r="AB41" s="214"/>
      <c r="AC41" s="214"/>
      <c r="AD41" s="214"/>
      <c r="AE41" s="214"/>
      <c r="AF41" s="214"/>
      <c r="AG41" s="214" t="s">
        <v>186</v>
      </c>
      <c r="AH41" s="214">
        <v>0</v>
      </c>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row>
    <row r="42" spans="1:60" outlineLevel="1" x14ac:dyDescent="0.2">
      <c r="A42" s="221"/>
      <c r="B42" s="222"/>
      <c r="C42" s="250" t="s">
        <v>323</v>
      </c>
      <c r="D42" s="224"/>
      <c r="E42" s="225"/>
      <c r="F42" s="223"/>
      <c r="G42" s="223"/>
      <c r="H42" s="223"/>
      <c r="I42" s="223"/>
      <c r="J42" s="223"/>
      <c r="K42" s="223"/>
      <c r="L42" s="223"/>
      <c r="M42" s="223"/>
      <c r="N42" s="223"/>
      <c r="O42" s="223"/>
      <c r="P42" s="223"/>
      <c r="Q42" s="223"/>
      <c r="R42" s="223"/>
      <c r="S42" s="223"/>
      <c r="T42" s="223"/>
      <c r="U42" s="223"/>
      <c r="V42" s="223"/>
      <c r="W42" s="223"/>
      <c r="X42" s="223"/>
      <c r="Y42" s="214"/>
      <c r="Z42" s="214"/>
      <c r="AA42" s="214"/>
      <c r="AB42" s="214"/>
      <c r="AC42" s="214"/>
      <c r="AD42" s="214"/>
      <c r="AE42" s="214"/>
      <c r="AF42" s="214"/>
      <c r="AG42" s="214" t="s">
        <v>186</v>
      </c>
      <c r="AH42" s="214">
        <v>0</v>
      </c>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outlineLevel="1" x14ac:dyDescent="0.2">
      <c r="A43" s="221"/>
      <c r="B43" s="222"/>
      <c r="C43" s="250" t="s">
        <v>324</v>
      </c>
      <c r="D43" s="224"/>
      <c r="E43" s="225">
        <v>184</v>
      </c>
      <c r="F43" s="223"/>
      <c r="G43" s="223"/>
      <c r="H43" s="223"/>
      <c r="I43" s="223"/>
      <c r="J43" s="223"/>
      <c r="K43" s="223"/>
      <c r="L43" s="223"/>
      <c r="M43" s="223"/>
      <c r="N43" s="223"/>
      <c r="O43" s="223"/>
      <c r="P43" s="223"/>
      <c r="Q43" s="223"/>
      <c r="R43" s="223"/>
      <c r="S43" s="223"/>
      <c r="T43" s="223"/>
      <c r="U43" s="223"/>
      <c r="V43" s="223"/>
      <c r="W43" s="223"/>
      <c r="X43" s="223"/>
      <c r="Y43" s="214"/>
      <c r="Z43" s="214"/>
      <c r="AA43" s="214"/>
      <c r="AB43" s="214"/>
      <c r="AC43" s="214"/>
      <c r="AD43" s="214"/>
      <c r="AE43" s="214"/>
      <c r="AF43" s="214"/>
      <c r="AG43" s="214" t="s">
        <v>186</v>
      </c>
      <c r="AH43" s="214">
        <v>5</v>
      </c>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row>
    <row r="44" spans="1:60" outlineLevel="1" x14ac:dyDescent="0.2">
      <c r="A44" s="233">
        <v>11</v>
      </c>
      <c r="B44" s="234" t="s">
        <v>325</v>
      </c>
      <c r="C44" s="246" t="s">
        <v>326</v>
      </c>
      <c r="D44" s="235" t="s">
        <v>166</v>
      </c>
      <c r="E44" s="236">
        <v>27.6</v>
      </c>
      <c r="F44" s="237"/>
      <c r="G44" s="238">
        <f>ROUND(E44*F44,2)</f>
        <v>0</v>
      </c>
      <c r="H44" s="237"/>
      <c r="I44" s="238">
        <f>ROUND(E44*H44,2)</f>
        <v>0</v>
      </c>
      <c r="J44" s="237"/>
      <c r="K44" s="238">
        <f>ROUND(E44*J44,2)</f>
        <v>0</v>
      </c>
      <c r="L44" s="238">
        <v>21</v>
      </c>
      <c r="M44" s="238">
        <f>G44*(1+L44/100)</f>
        <v>0</v>
      </c>
      <c r="N44" s="238">
        <v>0</v>
      </c>
      <c r="O44" s="238">
        <f>ROUND(E44*N44,2)</f>
        <v>0</v>
      </c>
      <c r="P44" s="238">
        <v>0</v>
      </c>
      <c r="Q44" s="238">
        <f>ROUND(E44*P44,2)</f>
        <v>0</v>
      </c>
      <c r="R44" s="238" t="s">
        <v>167</v>
      </c>
      <c r="S44" s="238" t="s">
        <v>168</v>
      </c>
      <c r="T44" s="239" t="s">
        <v>168</v>
      </c>
      <c r="U44" s="223">
        <v>0</v>
      </c>
      <c r="V44" s="223">
        <f>ROUND(E44*U44,2)</f>
        <v>0</v>
      </c>
      <c r="W44" s="223"/>
      <c r="X44" s="223" t="s">
        <v>169</v>
      </c>
      <c r="Y44" s="214"/>
      <c r="Z44" s="214"/>
      <c r="AA44" s="214"/>
      <c r="AB44" s="214"/>
      <c r="AC44" s="214"/>
      <c r="AD44" s="214"/>
      <c r="AE44" s="214"/>
      <c r="AF44" s="214"/>
      <c r="AG44" s="214" t="s">
        <v>170</v>
      </c>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row>
    <row r="45" spans="1:60" outlineLevel="1" x14ac:dyDescent="0.2">
      <c r="A45" s="221"/>
      <c r="B45" s="222"/>
      <c r="C45" s="250" t="s">
        <v>327</v>
      </c>
      <c r="D45" s="224"/>
      <c r="E45" s="225"/>
      <c r="F45" s="223"/>
      <c r="G45" s="223"/>
      <c r="H45" s="223"/>
      <c r="I45" s="223"/>
      <c r="J45" s="223"/>
      <c r="K45" s="223"/>
      <c r="L45" s="223"/>
      <c r="M45" s="223"/>
      <c r="N45" s="223"/>
      <c r="O45" s="223"/>
      <c r="P45" s="223"/>
      <c r="Q45" s="223"/>
      <c r="R45" s="223"/>
      <c r="S45" s="223"/>
      <c r="T45" s="223"/>
      <c r="U45" s="223"/>
      <c r="V45" s="223"/>
      <c r="W45" s="223"/>
      <c r="X45" s="223"/>
      <c r="Y45" s="214"/>
      <c r="Z45" s="214"/>
      <c r="AA45" s="214"/>
      <c r="AB45" s="214"/>
      <c r="AC45" s="214"/>
      <c r="AD45" s="214"/>
      <c r="AE45" s="214"/>
      <c r="AF45" s="214"/>
      <c r="AG45" s="214" t="s">
        <v>186</v>
      </c>
      <c r="AH45" s="214">
        <v>0</v>
      </c>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row>
    <row r="46" spans="1:60" outlineLevel="1" x14ac:dyDescent="0.2">
      <c r="A46" s="221"/>
      <c r="B46" s="222"/>
      <c r="C46" s="250" t="s">
        <v>317</v>
      </c>
      <c r="D46" s="224"/>
      <c r="E46" s="225"/>
      <c r="F46" s="223"/>
      <c r="G46" s="223"/>
      <c r="H46" s="223"/>
      <c r="I46" s="223"/>
      <c r="J46" s="223"/>
      <c r="K46" s="223"/>
      <c r="L46" s="223"/>
      <c r="M46" s="223"/>
      <c r="N46" s="223"/>
      <c r="O46" s="223"/>
      <c r="P46" s="223"/>
      <c r="Q46" s="223"/>
      <c r="R46" s="223"/>
      <c r="S46" s="223"/>
      <c r="T46" s="223"/>
      <c r="U46" s="223"/>
      <c r="V46" s="223"/>
      <c r="W46" s="223"/>
      <c r="X46" s="223"/>
      <c r="Y46" s="214"/>
      <c r="Z46" s="214"/>
      <c r="AA46" s="214"/>
      <c r="AB46" s="214"/>
      <c r="AC46" s="214"/>
      <c r="AD46" s="214"/>
      <c r="AE46" s="214"/>
      <c r="AF46" s="214"/>
      <c r="AG46" s="214" t="s">
        <v>186</v>
      </c>
      <c r="AH46" s="214">
        <v>0</v>
      </c>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row>
    <row r="47" spans="1:60" outlineLevel="1" x14ac:dyDescent="0.2">
      <c r="A47" s="221"/>
      <c r="B47" s="222"/>
      <c r="C47" s="250" t="s">
        <v>318</v>
      </c>
      <c r="D47" s="224"/>
      <c r="E47" s="225">
        <v>27.6</v>
      </c>
      <c r="F47" s="223"/>
      <c r="G47" s="223"/>
      <c r="H47" s="223"/>
      <c r="I47" s="223"/>
      <c r="J47" s="223"/>
      <c r="K47" s="223"/>
      <c r="L47" s="223"/>
      <c r="M47" s="223"/>
      <c r="N47" s="223"/>
      <c r="O47" s="223"/>
      <c r="P47" s="223"/>
      <c r="Q47" s="223"/>
      <c r="R47" s="223"/>
      <c r="S47" s="223"/>
      <c r="T47" s="223"/>
      <c r="U47" s="223"/>
      <c r="V47" s="223"/>
      <c r="W47" s="223"/>
      <c r="X47" s="223"/>
      <c r="Y47" s="214"/>
      <c r="Z47" s="214"/>
      <c r="AA47" s="214"/>
      <c r="AB47" s="214"/>
      <c r="AC47" s="214"/>
      <c r="AD47" s="214"/>
      <c r="AE47" s="214"/>
      <c r="AF47" s="214"/>
      <c r="AG47" s="214" t="s">
        <v>186</v>
      </c>
      <c r="AH47" s="214">
        <v>5</v>
      </c>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row>
    <row r="48" spans="1:60" ht="22.5" outlineLevel="1" x14ac:dyDescent="0.2">
      <c r="A48" s="233">
        <v>12</v>
      </c>
      <c r="B48" s="234" t="s">
        <v>181</v>
      </c>
      <c r="C48" s="246" t="s">
        <v>182</v>
      </c>
      <c r="D48" s="235" t="s">
        <v>183</v>
      </c>
      <c r="E48" s="236">
        <v>184</v>
      </c>
      <c r="F48" s="237"/>
      <c r="G48" s="238">
        <f>ROUND(E48*F48,2)</f>
        <v>0</v>
      </c>
      <c r="H48" s="237"/>
      <c r="I48" s="238">
        <f>ROUND(E48*H48,2)</f>
        <v>0</v>
      </c>
      <c r="J48" s="237"/>
      <c r="K48" s="238">
        <f>ROUND(E48*J48,2)</f>
        <v>0</v>
      </c>
      <c r="L48" s="238">
        <v>21</v>
      </c>
      <c r="M48" s="238">
        <f>G48*(1+L48/100)</f>
        <v>0</v>
      </c>
      <c r="N48" s="238">
        <v>0</v>
      </c>
      <c r="O48" s="238">
        <f>ROUND(E48*N48,2)</f>
        <v>0</v>
      </c>
      <c r="P48" s="238">
        <v>0</v>
      </c>
      <c r="Q48" s="238">
        <f>ROUND(E48*P48,2)</f>
        <v>0</v>
      </c>
      <c r="R48" s="238" t="s">
        <v>167</v>
      </c>
      <c r="S48" s="238" t="s">
        <v>168</v>
      </c>
      <c r="T48" s="239" t="s">
        <v>168</v>
      </c>
      <c r="U48" s="223">
        <v>0.15</v>
      </c>
      <c r="V48" s="223">
        <f>ROUND(E48*U48,2)</f>
        <v>27.6</v>
      </c>
      <c r="W48" s="223"/>
      <c r="X48" s="223" t="s">
        <v>169</v>
      </c>
      <c r="Y48" s="214"/>
      <c r="Z48" s="214"/>
      <c r="AA48" s="214"/>
      <c r="AB48" s="214"/>
      <c r="AC48" s="214"/>
      <c r="AD48" s="214"/>
      <c r="AE48" s="214"/>
      <c r="AF48" s="214"/>
      <c r="AG48" s="214" t="s">
        <v>170</v>
      </c>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row>
    <row r="49" spans="1:60" outlineLevel="1" x14ac:dyDescent="0.2">
      <c r="A49" s="221"/>
      <c r="B49" s="222"/>
      <c r="C49" s="247" t="s">
        <v>184</v>
      </c>
      <c r="D49" s="241"/>
      <c r="E49" s="241"/>
      <c r="F49" s="241"/>
      <c r="G49" s="241"/>
      <c r="H49" s="223"/>
      <c r="I49" s="223"/>
      <c r="J49" s="223"/>
      <c r="K49" s="223"/>
      <c r="L49" s="223"/>
      <c r="M49" s="223"/>
      <c r="N49" s="223"/>
      <c r="O49" s="223"/>
      <c r="P49" s="223"/>
      <c r="Q49" s="223"/>
      <c r="R49" s="223"/>
      <c r="S49" s="223"/>
      <c r="T49" s="223"/>
      <c r="U49" s="223"/>
      <c r="V49" s="223"/>
      <c r="W49" s="223"/>
      <c r="X49" s="223"/>
      <c r="Y49" s="214"/>
      <c r="Z49" s="214"/>
      <c r="AA49" s="214"/>
      <c r="AB49" s="214"/>
      <c r="AC49" s="214"/>
      <c r="AD49" s="214"/>
      <c r="AE49" s="214"/>
      <c r="AF49" s="214"/>
      <c r="AG49" s="214" t="s">
        <v>172</v>
      </c>
      <c r="AH49" s="214"/>
      <c r="AI49" s="214"/>
      <c r="AJ49" s="214"/>
      <c r="AK49" s="214"/>
      <c r="AL49" s="214"/>
      <c r="AM49" s="214"/>
      <c r="AN49" s="214"/>
      <c r="AO49" s="214"/>
      <c r="AP49" s="214"/>
      <c r="AQ49" s="214"/>
      <c r="AR49" s="214"/>
      <c r="AS49" s="214"/>
      <c r="AT49" s="214"/>
      <c r="AU49" s="214"/>
      <c r="AV49" s="214"/>
      <c r="AW49" s="214"/>
      <c r="AX49" s="214"/>
      <c r="AY49" s="214"/>
      <c r="AZ49" s="214"/>
      <c r="BA49" s="240" t="str">
        <f>C49</f>
        <v>z rostlé horniny tř.1 - 4 pod násypy z hornin soudržných do 92% PS a hornin nesoudržných sypkých relativní ulehlosti I(d) do 0,8</v>
      </c>
      <c r="BB49" s="214"/>
      <c r="BC49" s="214"/>
      <c r="BD49" s="214"/>
      <c r="BE49" s="214"/>
      <c r="BF49" s="214"/>
      <c r="BG49" s="214"/>
      <c r="BH49" s="214"/>
    </row>
    <row r="50" spans="1:60" outlineLevel="1" x14ac:dyDescent="0.2">
      <c r="A50" s="221"/>
      <c r="B50" s="222"/>
      <c r="C50" s="250" t="s">
        <v>328</v>
      </c>
      <c r="D50" s="224"/>
      <c r="E50" s="225"/>
      <c r="F50" s="223"/>
      <c r="G50" s="223"/>
      <c r="H50" s="223"/>
      <c r="I50" s="223"/>
      <c r="J50" s="223"/>
      <c r="K50" s="223"/>
      <c r="L50" s="223"/>
      <c r="M50" s="223"/>
      <c r="N50" s="223"/>
      <c r="O50" s="223"/>
      <c r="P50" s="223"/>
      <c r="Q50" s="223"/>
      <c r="R50" s="223"/>
      <c r="S50" s="223"/>
      <c r="T50" s="223"/>
      <c r="U50" s="223"/>
      <c r="V50" s="223"/>
      <c r="W50" s="223"/>
      <c r="X50" s="223"/>
      <c r="Y50" s="214"/>
      <c r="Z50" s="214"/>
      <c r="AA50" s="214"/>
      <c r="AB50" s="214"/>
      <c r="AC50" s="214"/>
      <c r="AD50" s="214"/>
      <c r="AE50" s="214"/>
      <c r="AF50" s="214"/>
      <c r="AG50" s="214" t="s">
        <v>186</v>
      </c>
      <c r="AH50" s="214">
        <v>0</v>
      </c>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row>
    <row r="51" spans="1:60" outlineLevel="1" x14ac:dyDescent="0.2">
      <c r="A51" s="221"/>
      <c r="B51" s="222"/>
      <c r="C51" s="250" t="s">
        <v>329</v>
      </c>
      <c r="D51" s="224"/>
      <c r="E51" s="225">
        <v>184</v>
      </c>
      <c r="F51" s="223"/>
      <c r="G51" s="223"/>
      <c r="H51" s="223"/>
      <c r="I51" s="223"/>
      <c r="J51" s="223"/>
      <c r="K51" s="223"/>
      <c r="L51" s="223"/>
      <c r="M51" s="223"/>
      <c r="N51" s="223"/>
      <c r="O51" s="223"/>
      <c r="P51" s="223"/>
      <c r="Q51" s="223"/>
      <c r="R51" s="223"/>
      <c r="S51" s="223"/>
      <c r="T51" s="223"/>
      <c r="U51" s="223"/>
      <c r="V51" s="223"/>
      <c r="W51" s="223"/>
      <c r="X51" s="223"/>
      <c r="Y51" s="214"/>
      <c r="Z51" s="214"/>
      <c r="AA51" s="214"/>
      <c r="AB51" s="214"/>
      <c r="AC51" s="214"/>
      <c r="AD51" s="214"/>
      <c r="AE51" s="214"/>
      <c r="AF51" s="214"/>
      <c r="AG51" s="214" t="s">
        <v>186</v>
      </c>
      <c r="AH51" s="214">
        <v>5</v>
      </c>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row>
    <row r="52" spans="1:60" x14ac:dyDescent="0.2">
      <c r="A52" s="227" t="s">
        <v>162</v>
      </c>
      <c r="B52" s="228" t="s">
        <v>122</v>
      </c>
      <c r="C52" s="245" t="s">
        <v>123</v>
      </c>
      <c r="D52" s="229"/>
      <c r="E52" s="230"/>
      <c r="F52" s="231"/>
      <c r="G52" s="231">
        <f>SUMIF(AG53:AG88,"&lt;&gt;NOR",G53:G88)</f>
        <v>0</v>
      </c>
      <c r="H52" s="231"/>
      <c r="I52" s="231">
        <f>SUM(I53:I88)</f>
        <v>0</v>
      </c>
      <c r="J52" s="231"/>
      <c r="K52" s="231">
        <f>SUM(K53:K88)</f>
        <v>0</v>
      </c>
      <c r="L52" s="231"/>
      <c r="M52" s="231">
        <f>SUM(M53:M88)</f>
        <v>0</v>
      </c>
      <c r="N52" s="231"/>
      <c r="O52" s="231">
        <f>SUM(O53:O88)</f>
        <v>0</v>
      </c>
      <c r="P52" s="231"/>
      <c r="Q52" s="231">
        <f>SUM(Q53:Q88)</f>
        <v>0</v>
      </c>
      <c r="R52" s="231"/>
      <c r="S52" s="231"/>
      <c r="T52" s="232"/>
      <c r="U52" s="226"/>
      <c r="V52" s="226">
        <f>SUM(V53:V88)</f>
        <v>15.44</v>
      </c>
      <c r="W52" s="226"/>
      <c r="X52" s="226"/>
      <c r="AG52" t="s">
        <v>163</v>
      </c>
    </row>
    <row r="53" spans="1:60" outlineLevel="1" x14ac:dyDescent="0.2">
      <c r="A53" s="233">
        <v>13</v>
      </c>
      <c r="B53" s="234" t="s">
        <v>330</v>
      </c>
      <c r="C53" s="246" t="s">
        <v>331</v>
      </c>
      <c r="D53" s="235" t="s">
        <v>166</v>
      </c>
      <c r="E53" s="236">
        <v>5</v>
      </c>
      <c r="F53" s="237"/>
      <c r="G53" s="238">
        <f>ROUND(E53*F53,2)</f>
        <v>0</v>
      </c>
      <c r="H53" s="237"/>
      <c r="I53" s="238">
        <f>ROUND(E53*H53,2)</f>
        <v>0</v>
      </c>
      <c r="J53" s="237"/>
      <c r="K53" s="238">
        <f>ROUND(E53*J53,2)</f>
        <v>0</v>
      </c>
      <c r="L53" s="238">
        <v>21</v>
      </c>
      <c r="M53" s="238">
        <f>G53*(1+L53/100)</f>
        <v>0</v>
      </c>
      <c r="N53" s="238">
        <v>0</v>
      </c>
      <c r="O53" s="238">
        <f>ROUND(E53*N53,2)</f>
        <v>0</v>
      </c>
      <c r="P53" s="238">
        <v>0</v>
      </c>
      <c r="Q53" s="238">
        <f>ROUND(E53*P53,2)</f>
        <v>0</v>
      </c>
      <c r="R53" s="238"/>
      <c r="S53" s="238" t="s">
        <v>168</v>
      </c>
      <c r="T53" s="239" t="s">
        <v>168</v>
      </c>
      <c r="U53" s="223">
        <v>9.2999999999999999E-2</v>
      </c>
      <c r="V53" s="223">
        <f>ROUND(E53*U53,2)</f>
        <v>0.47</v>
      </c>
      <c r="W53" s="223"/>
      <c r="X53" s="223" t="s">
        <v>169</v>
      </c>
      <c r="Y53" s="214"/>
      <c r="Z53" s="214"/>
      <c r="AA53" s="214"/>
      <c r="AB53" s="214"/>
      <c r="AC53" s="214"/>
      <c r="AD53" s="214"/>
      <c r="AE53" s="214"/>
      <c r="AF53" s="214"/>
      <c r="AG53" s="214" t="s">
        <v>239</v>
      </c>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row>
    <row r="54" spans="1:60" outlineLevel="1" x14ac:dyDescent="0.2">
      <c r="A54" s="221"/>
      <c r="B54" s="222"/>
      <c r="C54" s="248" t="s">
        <v>332</v>
      </c>
      <c r="D54" s="242"/>
      <c r="E54" s="242"/>
      <c r="F54" s="242"/>
      <c r="G54" s="242"/>
      <c r="H54" s="223"/>
      <c r="I54" s="223"/>
      <c r="J54" s="223"/>
      <c r="K54" s="223"/>
      <c r="L54" s="223"/>
      <c r="M54" s="223"/>
      <c r="N54" s="223"/>
      <c r="O54" s="223"/>
      <c r="P54" s="223"/>
      <c r="Q54" s="223"/>
      <c r="R54" s="223"/>
      <c r="S54" s="223"/>
      <c r="T54" s="223"/>
      <c r="U54" s="223"/>
      <c r="V54" s="223"/>
      <c r="W54" s="223"/>
      <c r="X54" s="223"/>
      <c r="Y54" s="214"/>
      <c r="Z54" s="214"/>
      <c r="AA54" s="214"/>
      <c r="AB54" s="214"/>
      <c r="AC54" s="214"/>
      <c r="AD54" s="214"/>
      <c r="AE54" s="214"/>
      <c r="AF54" s="214"/>
      <c r="AG54" s="214" t="s">
        <v>179</v>
      </c>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row>
    <row r="55" spans="1:60" outlineLevel="1" x14ac:dyDescent="0.2">
      <c r="A55" s="221"/>
      <c r="B55" s="222"/>
      <c r="C55" s="249" t="s">
        <v>333</v>
      </c>
      <c r="D55" s="243"/>
      <c r="E55" s="243"/>
      <c r="F55" s="243"/>
      <c r="G55" s="243"/>
      <c r="H55" s="223"/>
      <c r="I55" s="223"/>
      <c r="J55" s="223"/>
      <c r="K55" s="223"/>
      <c r="L55" s="223"/>
      <c r="M55" s="223"/>
      <c r="N55" s="223"/>
      <c r="O55" s="223"/>
      <c r="P55" s="223"/>
      <c r="Q55" s="223"/>
      <c r="R55" s="223"/>
      <c r="S55" s="223"/>
      <c r="T55" s="223"/>
      <c r="U55" s="223"/>
      <c r="V55" s="223"/>
      <c r="W55" s="223"/>
      <c r="X55" s="223"/>
      <c r="Y55" s="214"/>
      <c r="Z55" s="214"/>
      <c r="AA55" s="214"/>
      <c r="AB55" s="214"/>
      <c r="AC55" s="214"/>
      <c r="AD55" s="214"/>
      <c r="AE55" s="214"/>
      <c r="AF55" s="214"/>
      <c r="AG55" s="214" t="s">
        <v>179</v>
      </c>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row>
    <row r="56" spans="1:60" outlineLevel="1" x14ac:dyDescent="0.2">
      <c r="A56" s="221"/>
      <c r="B56" s="222"/>
      <c r="C56" s="249" t="s">
        <v>334</v>
      </c>
      <c r="D56" s="243"/>
      <c r="E56" s="243"/>
      <c r="F56" s="243"/>
      <c r="G56" s="243"/>
      <c r="H56" s="223"/>
      <c r="I56" s="223"/>
      <c r="J56" s="223"/>
      <c r="K56" s="223"/>
      <c r="L56" s="223"/>
      <c r="M56" s="223"/>
      <c r="N56" s="223"/>
      <c r="O56" s="223"/>
      <c r="P56" s="223"/>
      <c r="Q56" s="223"/>
      <c r="R56" s="223"/>
      <c r="S56" s="223"/>
      <c r="T56" s="223"/>
      <c r="U56" s="223"/>
      <c r="V56" s="223"/>
      <c r="W56" s="223"/>
      <c r="X56" s="223"/>
      <c r="Y56" s="214"/>
      <c r="Z56" s="214"/>
      <c r="AA56" s="214"/>
      <c r="AB56" s="214"/>
      <c r="AC56" s="214"/>
      <c r="AD56" s="214"/>
      <c r="AE56" s="214"/>
      <c r="AF56" s="214"/>
      <c r="AG56" s="214" t="s">
        <v>179</v>
      </c>
      <c r="AH56" s="214"/>
      <c r="AI56" s="214"/>
      <c r="AJ56" s="214"/>
      <c r="AK56" s="214"/>
      <c r="AL56" s="214"/>
      <c r="AM56" s="214"/>
      <c r="AN56" s="214"/>
      <c r="AO56" s="214"/>
      <c r="AP56" s="214"/>
      <c r="AQ56" s="214"/>
      <c r="AR56" s="214"/>
      <c r="AS56" s="214"/>
      <c r="AT56" s="214"/>
      <c r="AU56" s="214"/>
      <c r="AV56" s="214"/>
      <c r="AW56" s="214"/>
      <c r="AX56" s="214"/>
      <c r="AY56" s="214"/>
      <c r="AZ56" s="214"/>
      <c r="BA56" s="240" t="str">
        <f>C56</f>
        <v>- udržování sjízdnosti cest uvnitř násypiště i výkopiště, pokud vrcholky nerovností nejsou   vyšší než +- 0,5 m,</v>
      </c>
      <c r="BB56" s="214"/>
      <c r="BC56" s="214"/>
      <c r="BD56" s="214"/>
      <c r="BE56" s="214"/>
      <c r="BF56" s="214"/>
      <c r="BG56" s="214"/>
      <c r="BH56" s="214"/>
    </row>
    <row r="57" spans="1:60" outlineLevel="1" x14ac:dyDescent="0.2">
      <c r="A57" s="221"/>
      <c r="B57" s="222"/>
      <c r="C57" s="249" t="s">
        <v>335</v>
      </c>
      <c r="D57" s="243"/>
      <c r="E57" s="243"/>
      <c r="F57" s="243"/>
      <c r="G57" s="243"/>
      <c r="H57" s="223"/>
      <c r="I57" s="223"/>
      <c r="J57" s="223"/>
      <c r="K57" s="223"/>
      <c r="L57" s="223"/>
      <c r="M57" s="223"/>
      <c r="N57" s="223"/>
      <c r="O57" s="223"/>
      <c r="P57" s="223"/>
      <c r="Q57" s="223"/>
      <c r="R57" s="223"/>
      <c r="S57" s="223"/>
      <c r="T57" s="223"/>
      <c r="U57" s="223"/>
      <c r="V57" s="223"/>
      <c r="W57" s="223"/>
      <c r="X57" s="223"/>
      <c r="Y57" s="214"/>
      <c r="Z57" s="214"/>
      <c r="AA57" s="214"/>
      <c r="AB57" s="214"/>
      <c r="AC57" s="214"/>
      <c r="AD57" s="214"/>
      <c r="AE57" s="214"/>
      <c r="AF57" s="214"/>
      <c r="AG57" s="214" t="s">
        <v>179</v>
      </c>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row>
    <row r="58" spans="1:60" outlineLevel="1" x14ac:dyDescent="0.2">
      <c r="A58" s="221"/>
      <c r="B58" s="222"/>
      <c r="C58" s="250" t="s">
        <v>336</v>
      </c>
      <c r="D58" s="224"/>
      <c r="E58" s="225"/>
      <c r="F58" s="223"/>
      <c r="G58" s="223"/>
      <c r="H58" s="223"/>
      <c r="I58" s="223"/>
      <c r="J58" s="223"/>
      <c r="K58" s="223"/>
      <c r="L58" s="223"/>
      <c r="M58" s="223"/>
      <c r="N58" s="223"/>
      <c r="O58" s="223"/>
      <c r="P58" s="223"/>
      <c r="Q58" s="223"/>
      <c r="R58" s="223"/>
      <c r="S58" s="223"/>
      <c r="T58" s="223"/>
      <c r="U58" s="223"/>
      <c r="V58" s="223"/>
      <c r="W58" s="223"/>
      <c r="X58" s="223"/>
      <c r="Y58" s="214"/>
      <c r="Z58" s="214"/>
      <c r="AA58" s="214"/>
      <c r="AB58" s="214"/>
      <c r="AC58" s="214"/>
      <c r="AD58" s="214"/>
      <c r="AE58" s="214"/>
      <c r="AF58" s="214"/>
      <c r="AG58" s="214" t="s">
        <v>186</v>
      </c>
      <c r="AH58" s="214">
        <v>0</v>
      </c>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row>
    <row r="59" spans="1:60" outlineLevel="1" x14ac:dyDescent="0.2">
      <c r="A59" s="221"/>
      <c r="B59" s="222"/>
      <c r="C59" s="250" t="s">
        <v>337</v>
      </c>
      <c r="D59" s="224"/>
      <c r="E59" s="225"/>
      <c r="F59" s="223"/>
      <c r="G59" s="223"/>
      <c r="H59" s="223"/>
      <c r="I59" s="223"/>
      <c r="J59" s="223"/>
      <c r="K59" s="223"/>
      <c r="L59" s="223"/>
      <c r="M59" s="223"/>
      <c r="N59" s="223"/>
      <c r="O59" s="223"/>
      <c r="P59" s="223"/>
      <c r="Q59" s="223"/>
      <c r="R59" s="223"/>
      <c r="S59" s="223"/>
      <c r="T59" s="223"/>
      <c r="U59" s="223"/>
      <c r="V59" s="223"/>
      <c r="W59" s="223"/>
      <c r="X59" s="223"/>
      <c r="Y59" s="214"/>
      <c r="Z59" s="214"/>
      <c r="AA59" s="214"/>
      <c r="AB59" s="214"/>
      <c r="AC59" s="214"/>
      <c r="AD59" s="214"/>
      <c r="AE59" s="214"/>
      <c r="AF59" s="214"/>
      <c r="AG59" s="214" t="s">
        <v>186</v>
      </c>
      <c r="AH59" s="214">
        <v>0</v>
      </c>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row>
    <row r="60" spans="1:60" outlineLevel="1" x14ac:dyDescent="0.2">
      <c r="A60" s="221"/>
      <c r="B60" s="222"/>
      <c r="C60" s="250" t="s">
        <v>338</v>
      </c>
      <c r="D60" s="224"/>
      <c r="E60" s="225">
        <v>5</v>
      </c>
      <c r="F60" s="223"/>
      <c r="G60" s="223"/>
      <c r="H60" s="223"/>
      <c r="I60" s="223"/>
      <c r="J60" s="223"/>
      <c r="K60" s="223"/>
      <c r="L60" s="223"/>
      <c r="M60" s="223"/>
      <c r="N60" s="223"/>
      <c r="O60" s="223"/>
      <c r="P60" s="223"/>
      <c r="Q60" s="223"/>
      <c r="R60" s="223"/>
      <c r="S60" s="223"/>
      <c r="T60" s="223"/>
      <c r="U60" s="223"/>
      <c r="V60" s="223"/>
      <c r="W60" s="223"/>
      <c r="X60" s="223"/>
      <c r="Y60" s="214"/>
      <c r="Z60" s="214"/>
      <c r="AA60" s="214"/>
      <c r="AB60" s="214"/>
      <c r="AC60" s="214"/>
      <c r="AD60" s="214"/>
      <c r="AE60" s="214"/>
      <c r="AF60" s="214"/>
      <c r="AG60" s="214" t="s">
        <v>186</v>
      </c>
      <c r="AH60" s="214">
        <v>5</v>
      </c>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row>
    <row r="61" spans="1:60" outlineLevel="1" x14ac:dyDescent="0.2">
      <c r="A61" s="233">
        <v>14</v>
      </c>
      <c r="B61" s="234" t="s">
        <v>339</v>
      </c>
      <c r="C61" s="246" t="s">
        <v>340</v>
      </c>
      <c r="D61" s="235" t="s">
        <v>166</v>
      </c>
      <c r="E61" s="236">
        <v>5</v>
      </c>
      <c r="F61" s="237"/>
      <c r="G61" s="238">
        <f>ROUND(E61*F61,2)</f>
        <v>0</v>
      </c>
      <c r="H61" s="237"/>
      <c r="I61" s="238">
        <f>ROUND(E61*H61,2)</f>
        <v>0</v>
      </c>
      <c r="J61" s="237"/>
      <c r="K61" s="238">
        <f>ROUND(E61*J61,2)</f>
        <v>0</v>
      </c>
      <c r="L61" s="238">
        <v>21</v>
      </c>
      <c r="M61" s="238">
        <f>G61*(1+L61/100)</f>
        <v>0</v>
      </c>
      <c r="N61" s="238">
        <v>0</v>
      </c>
      <c r="O61" s="238">
        <f>ROUND(E61*N61,2)</f>
        <v>0</v>
      </c>
      <c r="P61" s="238">
        <v>0</v>
      </c>
      <c r="Q61" s="238">
        <f>ROUND(E61*P61,2)</f>
        <v>0</v>
      </c>
      <c r="R61" s="238"/>
      <c r="S61" s="238" t="s">
        <v>168</v>
      </c>
      <c r="T61" s="239" t="s">
        <v>168</v>
      </c>
      <c r="U61" s="223">
        <v>6.7000000000000004E-2</v>
      </c>
      <c r="V61" s="223">
        <f>ROUND(E61*U61,2)</f>
        <v>0.34</v>
      </c>
      <c r="W61" s="223"/>
      <c r="X61" s="223" t="s">
        <v>169</v>
      </c>
      <c r="Y61" s="214"/>
      <c r="Z61" s="214"/>
      <c r="AA61" s="214"/>
      <c r="AB61" s="214"/>
      <c r="AC61" s="214"/>
      <c r="AD61" s="214"/>
      <c r="AE61" s="214"/>
      <c r="AF61" s="214"/>
      <c r="AG61" s="214" t="s">
        <v>239</v>
      </c>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row>
    <row r="62" spans="1:60" outlineLevel="1" x14ac:dyDescent="0.2">
      <c r="A62" s="221"/>
      <c r="B62" s="222"/>
      <c r="C62" s="250" t="s">
        <v>341</v>
      </c>
      <c r="D62" s="224"/>
      <c r="E62" s="225"/>
      <c r="F62" s="223"/>
      <c r="G62" s="223"/>
      <c r="H62" s="223"/>
      <c r="I62" s="223"/>
      <c r="J62" s="223"/>
      <c r="K62" s="223"/>
      <c r="L62" s="223"/>
      <c r="M62" s="223"/>
      <c r="N62" s="223"/>
      <c r="O62" s="223"/>
      <c r="P62" s="223"/>
      <c r="Q62" s="223"/>
      <c r="R62" s="223"/>
      <c r="S62" s="223"/>
      <c r="T62" s="223"/>
      <c r="U62" s="223"/>
      <c r="V62" s="223"/>
      <c r="W62" s="223"/>
      <c r="X62" s="223"/>
      <c r="Y62" s="214"/>
      <c r="Z62" s="214"/>
      <c r="AA62" s="214"/>
      <c r="AB62" s="214"/>
      <c r="AC62" s="214"/>
      <c r="AD62" s="214"/>
      <c r="AE62" s="214"/>
      <c r="AF62" s="214"/>
      <c r="AG62" s="214" t="s">
        <v>186</v>
      </c>
      <c r="AH62" s="214">
        <v>0</v>
      </c>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row>
    <row r="63" spans="1:60" outlineLevel="1" x14ac:dyDescent="0.2">
      <c r="A63" s="221"/>
      <c r="B63" s="222"/>
      <c r="C63" s="250" t="s">
        <v>342</v>
      </c>
      <c r="D63" s="224"/>
      <c r="E63" s="225">
        <v>5</v>
      </c>
      <c r="F63" s="223"/>
      <c r="G63" s="223"/>
      <c r="H63" s="223"/>
      <c r="I63" s="223"/>
      <c r="J63" s="223"/>
      <c r="K63" s="223"/>
      <c r="L63" s="223"/>
      <c r="M63" s="223"/>
      <c r="N63" s="223"/>
      <c r="O63" s="223"/>
      <c r="P63" s="223"/>
      <c r="Q63" s="223"/>
      <c r="R63" s="223"/>
      <c r="S63" s="223"/>
      <c r="T63" s="223"/>
      <c r="U63" s="223"/>
      <c r="V63" s="223"/>
      <c r="W63" s="223"/>
      <c r="X63" s="223"/>
      <c r="Y63" s="214"/>
      <c r="Z63" s="214"/>
      <c r="AA63" s="214"/>
      <c r="AB63" s="214"/>
      <c r="AC63" s="214"/>
      <c r="AD63" s="214"/>
      <c r="AE63" s="214"/>
      <c r="AF63" s="214"/>
      <c r="AG63" s="214" t="s">
        <v>186</v>
      </c>
      <c r="AH63" s="214">
        <v>5</v>
      </c>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row>
    <row r="64" spans="1:60" outlineLevel="1" x14ac:dyDescent="0.2">
      <c r="A64" s="233">
        <v>15</v>
      </c>
      <c r="B64" s="234" t="s">
        <v>343</v>
      </c>
      <c r="C64" s="246" t="s">
        <v>344</v>
      </c>
      <c r="D64" s="235" t="s">
        <v>183</v>
      </c>
      <c r="E64" s="236">
        <v>50</v>
      </c>
      <c r="F64" s="237"/>
      <c r="G64" s="238">
        <f>ROUND(E64*F64,2)</f>
        <v>0</v>
      </c>
      <c r="H64" s="237"/>
      <c r="I64" s="238">
        <f>ROUND(E64*H64,2)</f>
        <v>0</v>
      </c>
      <c r="J64" s="237"/>
      <c r="K64" s="238">
        <f>ROUND(E64*J64,2)</f>
        <v>0</v>
      </c>
      <c r="L64" s="238">
        <v>21</v>
      </c>
      <c r="M64" s="238">
        <f>G64*(1+L64/100)</f>
        <v>0</v>
      </c>
      <c r="N64" s="238">
        <v>0</v>
      </c>
      <c r="O64" s="238">
        <f>ROUND(E64*N64,2)</f>
        <v>0</v>
      </c>
      <c r="P64" s="238">
        <v>0</v>
      </c>
      <c r="Q64" s="238">
        <f>ROUND(E64*P64,2)</f>
        <v>0</v>
      </c>
      <c r="R64" s="238"/>
      <c r="S64" s="238" t="s">
        <v>168</v>
      </c>
      <c r="T64" s="239" t="s">
        <v>168</v>
      </c>
      <c r="U64" s="223">
        <v>0.06</v>
      </c>
      <c r="V64" s="223">
        <f>ROUND(E64*U64,2)</f>
        <v>3</v>
      </c>
      <c r="W64" s="223"/>
      <c r="X64" s="223" t="s">
        <v>169</v>
      </c>
      <c r="Y64" s="214"/>
      <c r="Z64" s="214"/>
      <c r="AA64" s="214"/>
      <c r="AB64" s="214"/>
      <c r="AC64" s="214"/>
      <c r="AD64" s="214"/>
      <c r="AE64" s="214"/>
      <c r="AF64" s="214"/>
      <c r="AG64" s="214" t="s">
        <v>239</v>
      </c>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row>
    <row r="65" spans="1:60" outlineLevel="1" x14ac:dyDescent="0.2">
      <c r="A65" s="221"/>
      <c r="B65" s="222"/>
      <c r="C65" s="250" t="s">
        <v>345</v>
      </c>
      <c r="D65" s="224"/>
      <c r="E65" s="225">
        <v>50</v>
      </c>
      <c r="F65" s="223"/>
      <c r="G65" s="223"/>
      <c r="H65" s="223"/>
      <c r="I65" s="223"/>
      <c r="J65" s="223"/>
      <c r="K65" s="223"/>
      <c r="L65" s="223"/>
      <c r="M65" s="223"/>
      <c r="N65" s="223"/>
      <c r="O65" s="223"/>
      <c r="P65" s="223"/>
      <c r="Q65" s="223"/>
      <c r="R65" s="223"/>
      <c r="S65" s="223"/>
      <c r="T65" s="223"/>
      <c r="U65" s="223"/>
      <c r="V65" s="223"/>
      <c r="W65" s="223"/>
      <c r="X65" s="223"/>
      <c r="Y65" s="214"/>
      <c r="Z65" s="214"/>
      <c r="AA65" s="214"/>
      <c r="AB65" s="214"/>
      <c r="AC65" s="214"/>
      <c r="AD65" s="214"/>
      <c r="AE65" s="214"/>
      <c r="AF65" s="214"/>
      <c r="AG65" s="214" t="s">
        <v>186</v>
      </c>
      <c r="AH65" s="214">
        <v>0</v>
      </c>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row>
    <row r="66" spans="1:60" ht="22.5" outlineLevel="1" x14ac:dyDescent="0.2">
      <c r="A66" s="233">
        <v>16</v>
      </c>
      <c r="B66" s="234" t="s">
        <v>346</v>
      </c>
      <c r="C66" s="246" t="s">
        <v>347</v>
      </c>
      <c r="D66" s="235" t="s">
        <v>183</v>
      </c>
      <c r="E66" s="236">
        <v>50</v>
      </c>
      <c r="F66" s="237"/>
      <c r="G66" s="238">
        <f>ROUND(E66*F66,2)</f>
        <v>0</v>
      </c>
      <c r="H66" s="237"/>
      <c r="I66" s="238">
        <f>ROUND(E66*H66,2)</f>
        <v>0</v>
      </c>
      <c r="J66" s="237"/>
      <c r="K66" s="238">
        <f>ROUND(E66*J66,2)</f>
        <v>0</v>
      </c>
      <c r="L66" s="238">
        <v>21</v>
      </c>
      <c r="M66" s="238">
        <f>G66*(1+L66/100)</f>
        <v>0</v>
      </c>
      <c r="N66" s="238">
        <v>0</v>
      </c>
      <c r="O66" s="238">
        <f>ROUND(E66*N66,2)</f>
        <v>0</v>
      </c>
      <c r="P66" s="238">
        <v>0</v>
      </c>
      <c r="Q66" s="238">
        <f>ROUND(E66*P66,2)</f>
        <v>0</v>
      </c>
      <c r="R66" s="238" t="s">
        <v>167</v>
      </c>
      <c r="S66" s="238" t="s">
        <v>168</v>
      </c>
      <c r="T66" s="239" t="s">
        <v>168</v>
      </c>
      <c r="U66" s="223">
        <v>0.13</v>
      </c>
      <c r="V66" s="223">
        <f>ROUND(E66*U66,2)</f>
        <v>6.5</v>
      </c>
      <c r="W66" s="223"/>
      <c r="X66" s="223" t="s">
        <v>169</v>
      </c>
      <c r="Y66" s="214"/>
      <c r="Z66" s="214"/>
      <c r="AA66" s="214"/>
      <c r="AB66" s="214"/>
      <c r="AC66" s="214"/>
      <c r="AD66" s="214"/>
      <c r="AE66" s="214"/>
      <c r="AF66" s="214"/>
      <c r="AG66" s="214" t="s">
        <v>239</v>
      </c>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row>
    <row r="67" spans="1:60" ht="22.5" outlineLevel="1" x14ac:dyDescent="0.2">
      <c r="A67" s="221"/>
      <c r="B67" s="222"/>
      <c r="C67" s="247" t="s">
        <v>348</v>
      </c>
      <c r="D67" s="241"/>
      <c r="E67" s="241"/>
      <c r="F67" s="241"/>
      <c r="G67" s="241"/>
      <c r="H67" s="223"/>
      <c r="I67" s="223"/>
      <c r="J67" s="223"/>
      <c r="K67" s="223"/>
      <c r="L67" s="223"/>
      <c r="M67" s="223"/>
      <c r="N67" s="223"/>
      <c r="O67" s="223"/>
      <c r="P67" s="223"/>
      <c r="Q67" s="223"/>
      <c r="R67" s="223"/>
      <c r="S67" s="223"/>
      <c r="T67" s="223"/>
      <c r="U67" s="223"/>
      <c r="V67" s="223"/>
      <c r="W67" s="223"/>
      <c r="X67" s="223"/>
      <c r="Y67" s="214"/>
      <c r="Z67" s="214"/>
      <c r="AA67" s="214"/>
      <c r="AB67" s="214"/>
      <c r="AC67" s="214"/>
      <c r="AD67" s="214"/>
      <c r="AE67" s="214"/>
      <c r="AF67" s="214"/>
      <c r="AG67" s="214" t="s">
        <v>172</v>
      </c>
      <c r="AH67" s="214"/>
      <c r="AI67" s="214"/>
      <c r="AJ67" s="214"/>
      <c r="AK67" s="214"/>
      <c r="AL67" s="214"/>
      <c r="AM67" s="214"/>
      <c r="AN67" s="214"/>
      <c r="AO67" s="214"/>
      <c r="AP67" s="214"/>
      <c r="AQ67" s="214"/>
      <c r="AR67" s="214"/>
      <c r="AS67" s="214"/>
      <c r="AT67" s="214"/>
      <c r="AU67" s="214"/>
      <c r="AV67" s="214"/>
      <c r="AW67" s="214"/>
      <c r="AX67" s="214"/>
      <c r="AY67" s="214"/>
      <c r="AZ67" s="214"/>
      <c r="BA67" s="240" t="str">
        <f>C67</f>
        <v>s případným nutným přemístěním hromad nebo dočasných skládek na místo potřeby ze vzdálenosti do 30 m, v rovině nebo ve svahu do 1 : 5,</v>
      </c>
      <c r="BB67" s="214"/>
      <c r="BC67" s="214"/>
      <c r="BD67" s="214"/>
      <c r="BE67" s="214"/>
      <c r="BF67" s="214"/>
      <c r="BG67" s="214"/>
      <c r="BH67" s="214"/>
    </row>
    <row r="68" spans="1:60" outlineLevel="1" x14ac:dyDescent="0.2">
      <c r="A68" s="221"/>
      <c r="B68" s="222"/>
      <c r="C68" s="250" t="s">
        <v>349</v>
      </c>
      <c r="D68" s="224"/>
      <c r="E68" s="225"/>
      <c r="F68" s="223"/>
      <c r="G68" s="223"/>
      <c r="H68" s="223"/>
      <c r="I68" s="223"/>
      <c r="J68" s="223"/>
      <c r="K68" s="223"/>
      <c r="L68" s="223"/>
      <c r="M68" s="223"/>
      <c r="N68" s="223"/>
      <c r="O68" s="223"/>
      <c r="P68" s="223"/>
      <c r="Q68" s="223"/>
      <c r="R68" s="223"/>
      <c r="S68" s="223"/>
      <c r="T68" s="223"/>
      <c r="U68" s="223"/>
      <c r="V68" s="223"/>
      <c r="W68" s="223"/>
      <c r="X68" s="223"/>
      <c r="Y68" s="214"/>
      <c r="Z68" s="214"/>
      <c r="AA68" s="214"/>
      <c r="AB68" s="214"/>
      <c r="AC68" s="214"/>
      <c r="AD68" s="214"/>
      <c r="AE68" s="214"/>
      <c r="AF68" s="214"/>
      <c r="AG68" s="214" t="s">
        <v>186</v>
      </c>
      <c r="AH68" s="214">
        <v>0</v>
      </c>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row>
    <row r="69" spans="1:60" outlineLevel="1" x14ac:dyDescent="0.2">
      <c r="A69" s="221"/>
      <c r="B69" s="222"/>
      <c r="C69" s="250" t="s">
        <v>350</v>
      </c>
      <c r="D69" s="224"/>
      <c r="E69" s="225">
        <v>50</v>
      </c>
      <c r="F69" s="223"/>
      <c r="G69" s="223"/>
      <c r="H69" s="223"/>
      <c r="I69" s="223"/>
      <c r="J69" s="223"/>
      <c r="K69" s="223"/>
      <c r="L69" s="223"/>
      <c r="M69" s="223"/>
      <c r="N69" s="223"/>
      <c r="O69" s="223"/>
      <c r="P69" s="223"/>
      <c r="Q69" s="223"/>
      <c r="R69" s="223"/>
      <c r="S69" s="223"/>
      <c r="T69" s="223"/>
      <c r="U69" s="223"/>
      <c r="V69" s="223"/>
      <c r="W69" s="223"/>
      <c r="X69" s="223"/>
      <c r="Y69" s="214"/>
      <c r="Z69" s="214"/>
      <c r="AA69" s="214"/>
      <c r="AB69" s="214"/>
      <c r="AC69" s="214"/>
      <c r="AD69" s="214"/>
      <c r="AE69" s="214"/>
      <c r="AF69" s="214"/>
      <c r="AG69" s="214" t="s">
        <v>186</v>
      </c>
      <c r="AH69" s="214">
        <v>5</v>
      </c>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row>
    <row r="70" spans="1:60" outlineLevel="1" x14ac:dyDescent="0.2">
      <c r="A70" s="233">
        <v>17</v>
      </c>
      <c r="B70" s="234" t="s">
        <v>351</v>
      </c>
      <c r="C70" s="246" t="s">
        <v>352</v>
      </c>
      <c r="D70" s="235" t="s">
        <v>183</v>
      </c>
      <c r="E70" s="236">
        <v>50</v>
      </c>
      <c r="F70" s="237"/>
      <c r="G70" s="238">
        <f>ROUND(E70*F70,2)</f>
        <v>0</v>
      </c>
      <c r="H70" s="237"/>
      <c r="I70" s="238">
        <f>ROUND(E70*H70,2)</f>
        <v>0</v>
      </c>
      <c r="J70" s="237"/>
      <c r="K70" s="238">
        <f>ROUND(E70*J70,2)</f>
        <v>0</v>
      </c>
      <c r="L70" s="238">
        <v>21</v>
      </c>
      <c r="M70" s="238">
        <f>G70*(1+L70/100)</f>
        <v>0</v>
      </c>
      <c r="N70" s="238">
        <v>0</v>
      </c>
      <c r="O70" s="238">
        <f>ROUND(E70*N70,2)</f>
        <v>0</v>
      </c>
      <c r="P70" s="238">
        <v>0</v>
      </c>
      <c r="Q70" s="238">
        <f>ROUND(E70*P70,2)</f>
        <v>0</v>
      </c>
      <c r="R70" s="238"/>
      <c r="S70" s="238" t="s">
        <v>168</v>
      </c>
      <c r="T70" s="239" t="s">
        <v>168</v>
      </c>
      <c r="U70" s="223">
        <v>0.09</v>
      </c>
      <c r="V70" s="223">
        <f>ROUND(E70*U70,2)</f>
        <v>4.5</v>
      </c>
      <c r="W70" s="223"/>
      <c r="X70" s="223" t="s">
        <v>169</v>
      </c>
      <c r="Y70" s="214"/>
      <c r="Z70" s="214"/>
      <c r="AA70" s="214"/>
      <c r="AB70" s="214"/>
      <c r="AC70" s="214"/>
      <c r="AD70" s="214"/>
      <c r="AE70" s="214"/>
      <c r="AF70" s="214"/>
      <c r="AG70" s="214" t="s">
        <v>239</v>
      </c>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row>
    <row r="71" spans="1:60" outlineLevel="1" x14ac:dyDescent="0.2">
      <c r="A71" s="221"/>
      <c r="B71" s="222"/>
      <c r="C71" s="250" t="s">
        <v>353</v>
      </c>
      <c r="D71" s="224"/>
      <c r="E71" s="225"/>
      <c r="F71" s="223"/>
      <c r="G71" s="223"/>
      <c r="H71" s="223"/>
      <c r="I71" s="223"/>
      <c r="J71" s="223"/>
      <c r="K71" s="223"/>
      <c r="L71" s="223"/>
      <c r="M71" s="223"/>
      <c r="N71" s="223"/>
      <c r="O71" s="223"/>
      <c r="P71" s="223"/>
      <c r="Q71" s="223"/>
      <c r="R71" s="223"/>
      <c r="S71" s="223"/>
      <c r="T71" s="223"/>
      <c r="U71" s="223"/>
      <c r="V71" s="223"/>
      <c r="W71" s="223"/>
      <c r="X71" s="223"/>
      <c r="Y71" s="214"/>
      <c r="Z71" s="214"/>
      <c r="AA71" s="214"/>
      <c r="AB71" s="214"/>
      <c r="AC71" s="214"/>
      <c r="AD71" s="214"/>
      <c r="AE71" s="214"/>
      <c r="AF71" s="214"/>
      <c r="AG71" s="214" t="s">
        <v>186</v>
      </c>
      <c r="AH71" s="214">
        <v>0</v>
      </c>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row>
    <row r="72" spans="1:60" outlineLevel="1" x14ac:dyDescent="0.2">
      <c r="A72" s="221"/>
      <c r="B72" s="222"/>
      <c r="C72" s="250" t="s">
        <v>350</v>
      </c>
      <c r="D72" s="224"/>
      <c r="E72" s="225">
        <v>50</v>
      </c>
      <c r="F72" s="223"/>
      <c r="G72" s="223"/>
      <c r="H72" s="223"/>
      <c r="I72" s="223"/>
      <c r="J72" s="223"/>
      <c r="K72" s="223"/>
      <c r="L72" s="223"/>
      <c r="M72" s="223"/>
      <c r="N72" s="223"/>
      <c r="O72" s="223"/>
      <c r="P72" s="223"/>
      <c r="Q72" s="223"/>
      <c r="R72" s="223"/>
      <c r="S72" s="223"/>
      <c r="T72" s="223"/>
      <c r="U72" s="223"/>
      <c r="V72" s="223"/>
      <c r="W72" s="223"/>
      <c r="X72" s="223"/>
      <c r="Y72" s="214"/>
      <c r="Z72" s="214"/>
      <c r="AA72" s="214"/>
      <c r="AB72" s="214"/>
      <c r="AC72" s="214"/>
      <c r="AD72" s="214"/>
      <c r="AE72" s="214"/>
      <c r="AF72" s="214"/>
      <c r="AG72" s="214" t="s">
        <v>186</v>
      </c>
      <c r="AH72" s="214">
        <v>5</v>
      </c>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row>
    <row r="73" spans="1:60" outlineLevel="1" x14ac:dyDescent="0.2">
      <c r="A73" s="233">
        <v>18</v>
      </c>
      <c r="B73" s="234" t="s">
        <v>354</v>
      </c>
      <c r="C73" s="246" t="s">
        <v>355</v>
      </c>
      <c r="D73" s="235" t="s">
        <v>356</v>
      </c>
      <c r="E73" s="236">
        <v>5.0000000000000001E-3</v>
      </c>
      <c r="F73" s="237"/>
      <c r="G73" s="238">
        <f>ROUND(E73*F73,2)</f>
        <v>0</v>
      </c>
      <c r="H73" s="237"/>
      <c r="I73" s="238">
        <f>ROUND(E73*H73,2)</f>
        <v>0</v>
      </c>
      <c r="J73" s="237"/>
      <c r="K73" s="238">
        <f>ROUND(E73*J73,2)</f>
        <v>0</v>
      </c>
      <c r="L73" s="238">
        <v>21</v>
      </c>
      <c r="M73" s="238">
        <f>G73*(1+L73/100)</f>
        <v>0</v>
      </c>
      <c r="N73" s="238">
        <v>0</v>
      </c>
      <c r="O73" s="238">
        <f>ROUND(E73*N73,2)</f>
        <v>0</v>
      </c>
      <c r="P73" s="238">
        <v>0</v>
      </c>
      <c r="Q73" s="238">
        <f>ROUND(E73*P73,2)</f>
        <v>0</v>
      </c>
      <c r="R73" s="238"/>
      <c r="S73" s="238" t="s">
        <v>168</v>
      </c>
      <c r="T73" s="239" t="s">
        <v>168</v>
      </c>
      <c r="U73" s="223">
        <v>16.151</v>
      </c>
      <c r="V73" s="223">
        <f>ROUND(E73*U73,2)</f>
        <v>0.08</v>
      </c>
      <c r="W73" s="223"/>
      <c r="X73" s="223" t="s">
        <v>169</v>
      </c>
      <c r="Y73" s="214"/>
      <c r="Z73" s="214"/>
      <c r="AA73" s="214"/>
      <c r="AB73" s="214"/>
      <c r="AC73" s="214"/>
      <c r="AD73" s="214"/>
      <c r="AE73" s="214"/>
      <c r="AF73" s="214"/>
      <c r="AG73" s="214" t="s">
        <v>170</v>
      </c>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row>
    <row r="74" spans="1:60" outlineLevel="1" x14ac:dyDescent="0.2">
      <c r="A74" s="221"/>
      <c r="B74" s="222"/>
      <c r="C74" s="250" t="s">
        <v>357</v>
      </c>
      <c r="D74" s="224"/>
      <c r="E74" s="225"/>
      <c r="F74" s="223"/>
      <c r="G74" s="223"/>
      <c r="H74" s="223"/>
      <c r="I74" s="223"/>
      <c r="J74" s="223"/>
      <c r="K74" s="223"/>
      <c r="L74" s="223"/>
      <c r="M74" s="223"/>
      <c r="N74" s="223"/>
      <c r="O74" s="223"/>
      <c r="P74" s="223"/>
      <c r="Q74" s="223"/>
      <c r="R74" s="223"/>
      <c r="S74" s="223"/>
      <c r="T74" s="223"/>
      <c r="U74" s="223"/>
      <c r="V74" s="223"/>
      <c r="W74" s="223"/>
      <c r="X74" s="223"/>
      <c r="Y74" s="214"/>
      <c r="Z74" s="214"/>
      <c r="AA74" s="214"/>
      <c r="AB74" s="214"/>
      <c r="AC74" s="214"/>
      <c r="AD74" s="214"/>
      <c r="AE74" s="214"/>
      <c r="AF74" s="214"/>
      <c r="AG74" s="214" t="s">
        <v>186</v>
      </c>
      <c r="AH74" s="214">
        <v>0</v>
      </c>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row>
    <row r="75" spans="1:60" outlineLevel="1" x14ac:dyDescent="0.2">
      <c r="A75" s="221"/>
      <c r="B75" s="222"/>
      <c r="C75" s="250" t="s">
        <v>358</v>
      </c>
      <c r="D75" s="224"/>
      <c r="E75" s="225">
        <v>5.0000000000000001E-3</v>
      </c>
      <c r="F75" s="223"/>
      <c r="G75" s="223"/>
      <c r="H75" s="223"/>
      <c r="I75" s="223"/>
      <c r="J75" s="223"/>
      <c r="K75" s="223"/>
      <c r="L75" s="223"/>
      <c r="M75" s="223"/>
      <c r="N75" s="223"/>
      <c r="O75" s="223"/>
      <c r="P75" s="223"/>
      <c r="Q75" s="223"/>
      <c r="R75" s="223"/>
      <c r="S75" s="223"/>
      <c r="T75" s="223"/>
      <c r="U75" s="223"/>
      <c r="V75" s="223"/>
      <c r="W75" s="223"/>
      <c r="X75" s="223"/>
      <c r="Y75" s="214"/>
      <c r="Z75" s="214"/>
      <c r="AA75" s="214"/>
      <c r="AB75" s="214"/>
      <c r="AC75" s="214"/>
      <c r="AD75" s="214"/>
      <c r="AE75" s="214"/>
      <c r="AF75" s="214"/>
      <c r="AG75" s="214" t="s">
        <v>186</v>
      </c>
      <c r="AH75" s="214">
        <v>5</v>
      </c>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row>
    <row r="76" spans="1:60" outlineLevel="1" x14ac:dyDescent="0.2">
      <c r="A76" s="233">
        <v>19</v>
      </c>
      <c r="B76" s="234" t="s">
        <v>359</v>
      </c>
      <c r="C76" s="246" t="s">
        <v>360</v>
      </c>
      <c r="D76" s="235" t="s">
        <v>183</v>
      </c>
      <c r="E76" s="236">
        <v>50</v>
      </c>
      <c r="F76" s="237"/>
      <c r="G76" s="238">
        <f>ROUND(E76*F76,2)</f>
        <v>0</v>
      </c>
      <c r="H76" s="237"/>
      <c r="I76" s="238">
        <f>ROUND(E76*H76,2)</f>
        <v>0</v>
      </c>
      <c r="J76" s="237"/>
      <c r="K76" s="238">
        <f>ROUND(E76*J76,2)</f>
        <v>0</v>
      </c>
      <c r="L76" s="238">
        <v>21</v>
      </c>
      <c r="M76" s="238">
        <f>G76*(1+L76/100)</f>
        <v>0</v>
      </c>
      <c r="N76" s="238">
        <v>0</v>
      </c>
      <c r="O76" s="238">
        <f>ROUND(E76*N76,2)</f>
        <v>0</v>
      </c>
      <c r="P76" s="238">
        <v>0</v>
      </c>
      <c r="Q76" s="238">
        <f>ROUND(E76*P76,2)</f>
        <v>0</v>
      </c>
      <c r="R76" s="238"/>
      <c r="S76" s="238" t="s">
        <v>168</v>
      </c>
      <c r="T76" s="239" t="s">
        <v>168</v>
      </c>
      <c r="U76" s="223">
        <v>2E-3</v>
      </c>
      <c r="V76" s="223">
        <f>ROUND(E76*U76,2)</f>
        <v>0.1</v>
      </c>
      <c r="W76" s="223"/>
      <c r="X76" s="223" t="s">
        <v>169</v>
      </c>
      <c r="Y76" s="214"/>
      <c r="Z76" s="214"/>
      <c r="AA76" s="214"/>
      <c r="AB76" s="214"/>
      <c r="AC76" s="214"/>
      <c r="AD76" s="214"/>
      <c r="AE76" s="214"/>
      <c r="AF76" s="214"/>
      <c r="AG76" s="214" t="s">
        <v>170</v>
      </c>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row>
    <row r="77" spans="1:60" outlineLevel="1" x14ac:dyDescent="0.2">
      <c r="A77" s="221"/>
      <c r="B77" s="222"/>
      <c r="C77" s="250" t="s">
        <v>361</v>
      </c>
      <c r="D77" s="224"/>
      <c r="E77" s="225"/>
      <c r="F77" s="223"/>
      <c r="G77" s="223"/>
      <c r="H77" s="223"/>
      <c r="I77" s="223"/>
      <c r="J77" s="223"/>
      <c r="K77" s="223"/>
      <c r="L77" s="223"/>
      <c r="M77" s="223"/>
      <c r="N77" s="223"/>
      <c r="O77" s="223"/>
      <c r="P77" s="223"/>
      <c r="Q77" s="223"/>
      <c r="R77" s="223"/>
      <c r="S77" s="223"/>
      <c r="T77" s="223"/>
      <c r="U77" s="223"/>
      <c r="V77" s="223"/>
      <c r="W77" s="223"/>
      <c r="X77" s="223"/>
      <c r="Y77" s="214"/>
      <c r="Z77" s="214"/>
      <c r="AA77" s="214"/>
      <c r="AB77" s="214"/>
      <c r="AC77" s="214"/>
      <c r="AD77" s="214"/>
      <c r="AE77" s="214"/>
      <c r="AF77" s="214"/>
      <c r="AG77" s="214" t="s">
        <v>186</v>
      </c>
      <c r="AH77" s="214">
        <v>0</v>
      </c>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row>
    <row r="78" spans="1:60" outlineLevel="1" x14ac:dyDescent="0.2">
      <c r="A78" s="221"/>
      <c r="B78" s="222"/>
      <c r="C78" s="250" t="s">
        <v>350</v>
      </c>
      <c r="D78" s="224"/>
      <c r="E78" s="225">
        <v>50</v>
      </c>
      <c r="F78" s="223"/>
      <c r="G78" s="223"/>
      <c r="H78" s="223"/>
      <c r="I78" s="223"/>
      <c r="J78" s="223"/>
      <c r="K78" s="223"/>
      <c r="L78" s="223"/>
      <c r="M78" s="223"/>
      <c r="N78" s="223"/>
      <c r="O78" s="223"/>
      <c r="P78" s="223"/>
      <c r="Q78" s="223"/>
      <c r="R78" s="223"/>
      <c r="S78" s="223"/>
      <c r="T78" s="223"/>
      <c r="U78" s="223"/>
      <c r="V78" s="223"/>
      <c r="W78" s="223"/>
      <c r="X78" s="223"/>
      <c r="Y78" s="214"/>
      <c r="Z78" s="214"/>
      <c r="AA78" s="214"/>
      <c r="AB78" s="214"/>
      <c r="AC78" s="214"/>
      <c r="AD78" s="214"/>
      <c r="AE78" s="214"/>
      <c r="AF78" s="214"/>
      <c r="AG78" s="214" t="s">
        <v>186</v>
      </c>
      <c r="AH78" s="214">
        <v>5</v>
      </c>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row>
    <row r="79" spans="1:60" outlineLevel="1" x14ac:dyDescent="0.2">
      <c r="A79" s="233">
        <v>20</v>
      </c>
      <c r="B79" s="234" t="s">
        <v>362</v>
      </c>
      <c r="C79" s="246" t="s">
        <v>363</v>
      </c>
      <c r="D79" s="235" t="s">
        <v>183</v>
      </c>
      <c r="E79" s="236">
        <v>50</v>
      </c>
      <c r="F79" s="237"/>
      <c r="G79" s="238">
        <f>ROUND(E79*F79,2)</f>
        <v>0</v>
      </c>
      <c r="H79" s="237"/>
      <c r="I79" s="238">
        <f>ROUND(E79*H79,2)</f>
        <v>0</v>
      </c>
      <c r="J79" s="237"/>
      <c r="K79" s="238">
        <f>ROUND(E79*J79,2)</f>
        <v>0</v>
      </c>
      <c r="L79" s="238">
        <v>21</v>
      </c>
      <c r="M79" s="238">
        <f>G79*(1+L79/100)</f>
        <v>0</v>
      </c>
      <c r="N79" s="238">
        <v>0</v>
      </c>
      <c r="O79" s="238">
        <f>ROUND(E79*N79,2)</f>
        <v>0</v>
      </c>
      <c r="P79" s="238">
        <v>0</v>
      </c>
      <c r="Q79" s="238">
        <f>ROUND(E79*P79,2)</f>
        <v>0</v>
      </c>
      <c r="R79" s="238"/>
      <c r="S79" s="238" t="s">
        <v>168</v>
      </c>
      <c r="T79" s="239" t="s">
        <v>168</v>
      </c>
      <c r="U79" s="223">
        <v>8.9999999999999993E-3</v>
      </c>
      <c r="V79" s="223">
        <f>ROUND(E79*U79,2)</f>
        <v>0.45</v>
      </c>
      <c r="W79" s="223"/>
      <c r="X79" s="223" t="s">
        <v>169</v>
      </c>
      <c r="Y79" s="214"/>
      <c r="Z79" s="214"/>
      <c r="AA79" s="214"/>
      <c r="AB79" s="214"/>
      <c r="AC79" s="214"/>
      <c r="AD79" s="214"/>
      <c r="AE79" s="214"/>
      <c r="AF79" s="214"/>
      <c r="AG79" s="214" t="s">
        <v>170</v>
      </c>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row>
    <row r="80" spans="1:60" outlineLevel="1" x14ac:dyDescent="0.2">
      <c r="A80" s="221"/>
      <c r="B80" s="222"/>
      <c r="C80" s="248" t="s">
        <v>364</v>
      </c>
      <c r="D80" s="242"/>
      <c r="E80" s="242"/>
      <c r="F80" s="242"/>
      <c r="G80" s="242"/>
      <c r="H80" s="223"/>
      <c r="I80" s="223"/>
      <c r="J80" s="223"/>
      <c r="K80" s="223"/>
      <c r="L80" s="223"/>
      <c r="M80" s="223"/>
      <c r="N80" s="223"/>
      <c r="O80" s="223"/>
      <c r="P80" s="223"/>
      <c r="Q80" s="223"/>
      <c r="R80" s="223"/>
      <c r="S80" s="223"/>
      <c r="T80" s="223"/>
      <c r="U80" s="223"/>
      <c r="V80" s="223"/>
      <c r="W80" s="223"/>
      <c r="X80" s="223"/>
      <c r="Y80" s="214"/>
      <c r="Z80" s="214"/>
      <c r="AA80" s="214"/>
      <c r="AB80" s="214"/>
      <c r="AC80" s="214"/>
      <c r="AD80" s="214"/>
      <c r="AE80" s="214"/>
      <c r="AF80" s="214"/>
      <c r="AG80" s="214" t="s">
        <v>179</v>
      </c>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row>
    <row r="81" spans="1:60" outlineLevel="1" x14ac:dyDescent="0.2">
      <c r="A81" s="221"/>
      <c r="B81" s="222"/>
      <c r="C81" s="250" t="s">
        <v>365</v>
      </c>
      <c r="D81" s="224"/>
      <c r="E81" s="225"/>
      <c r="F81" s="223"/>
      <c r="G81" s="223"/>
      <c r="H81" s="223"/>
      <c r="I81" s="223"/>
      <c r="J81" s="223"/>
      <c r="K81" s="223"/>
      <c r="L81" s="223"/>
      <c r="M81" s="223"/>
      <c r="N81" s="223"/>
      <c r="O81" s="223"/>
      <c r="P81" s="223"/>
      <c r="Q81" s="223"/>
      <c r="R81" s="223"/>
      <c r="S81" s="223"/>
      <c r="T81" s="223"/>
      <c r="U81" s="223"/>
      <c r="V81" s="223"/>
      <c r="W81" s="223"/>
      <c r="X81" s="223"/>
      <c r="Y81" s="214"/>
      <c r="Z81" s="214"/>
      <c r="AA81" s="214"/>
      <c r="AB81" s="214"/>
      <c r="AC81" s="214"/>
      <c r="AD81" s="214"/>
      <c r="AE81" s="214"/>
      <c r="AF81" s="214"/>
      <c r="AG81" s="214" t="s">
        <v>186</v>
      </c>
      <c r="AH81" s="214">
        <v>0</v>
      </c>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row>
    <row r="82" spans="1:60" outlineLevel="1" x14ac:dyDescent="0.2">
      <c r="A82" s="221"/>
      <c r="B82" s="222"/>
      <c r="C82" s="250" t="s">
        <v>350</v>
      </c>
      <c r="D82" s="224"/>
      <c r="E82" s="225">
        <v>50</v>
      </c>
      <c r="F82" s="223"/>
      <c r="G82" s="223"/>
      <c r="H82" s="223"/>
      <c r="I82" s="223"/>
      <c r="J82" s="223"/>
      <c r="K82" s="223"/>
      <c r="L82" s="223"/>
      <c r="M82" s="223"/>
      <c r="N82" s="223"/>
      <c r="O82" s="223"/>
      <c r="P82" s="223"/>
      <c r="Q82" s="223"/>
      <c r="R82" s="223"/>
      <c r="S82" s="223"/>
      <c r="T82" s="223"/>
      <c r="U82" s="223"/>
      <c r="V82" s="223"/>
      <c r="W82" s="223"/>
      <c r="X82" s="223"/>
      <c r="Y82" s="214"/>
      <c r="Z82" s="214"/>
      <c r="AA82" s="214"/>
      <c r="AB82" s="214"/>
      <c r="AC82" s="214"/>
      <c r="AD82" s="214"/>
      <c r="AE82" s="214"/>
      <c r="AF82" s="214"/>
      <c r="AG82" s="214" t="s">
        <v>186</v>
      </c>
      <c r="AH82" s="214">
        <v>5</v>
      </c>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row>
    <row r="83" spans="1:60" outlineLevel="1" x14ac:dyDescent="0.2">
      <c r="A83" s="233">
        <v>21</v>
      </c>
      <c r="B83" s="234" t="s">
        <v>366</v>
      </c>
      <c r="C83" s="246" t="s">
        <v>367</v>
      </c>
      <c r="D83" s="235" t="s">
        <v>368</v>
      </c>
      <c r="E83" s="236">
        <v>3.0554999999999999</v>
      </c>
      <c r="F83" s="237"/>
      <c r="G83" s="238">
        <f>ROUND(E83*F83,2)</f>
        <v>0</v>
      </c>
      <c r="H83" s="237"/>
      <c r="I83" s="238">
        <f>ROUND(E83*H83,2)</f>
        <v>0</v>
      </c>
      <c r="J83" s="237"/>
      <c r="K83" s="238">
        <f>ROUND(E83*J83,2)</f>
        <v>0</v>
      </c>
      <c r="L83" s="238">
        <v>21</v>
      </c>
      <c r="M83" s="238">
        <f>G83*(1+L83/100)</f>
        <v>0</v>
      </c>
      <c r="N83" s="238">
        <v>1E-3</v>
      </c>
      <c r="O83" s="238">
        <f>ROUND(E83*N83,2)</f>
        <v>0</v>
      </c>
      <c r="P83" s="238">
        <v>0</v>
      </c>
      <c r="Q83" s="238">
        <f>ROUND(E83*P83,2)</f>
        <v>0</v>
      </c>
      <c r="R83" s="238" t="s">
        <v>266</v>
      </c>
      <c r="S83" s="238" t="s">
        <v>168</v>
      </c>
      <c r="T83" s="239" t="s">
        <v>168</v>
      </c>
      <c r="U83" s="223">
        <v>0</v>
      </c>
      <c r="V83" s="223">
        <f>ROUND(E83*U83,2)</f>
        <v>0</v>
      </c>
      <c r="W83" s="223"/>
      <c r="X83" s="223" t="s">
        <v>267</v>
      </c>
      <c r="Y83" s="214"/>
      <c r="Z83" s="214"/>
      <c r="AA83" s="214"/>
      <c r="AB83" s="214"/>
      <c r="AC83" s="214"/>
      <c r="AD83" s="214"/>
      <c r="AE83" s="214"/>
      <c r="AF83" s="214"/>
      <c r="AG83" s="214" t="s">
        <v>273</v>
      </c>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row>
    <row r="84" spans="1:60" outlineLevel="1" x14ac:dyDescent="0.2">
      <c r="A84" s="221"/>
      <c r="B84" s="222"/>
      <c r="C84" s="250" t="s">
        <v>369</v>
      </c>
      <c r="D84" s="224"/>
      <c r="E84" s="225"/>
      <c r="F84" s="223"/>
      <c r="G84" s="223"/>
      <c r="H84" s="223"/>
      <c r="I84" s="223"/>
      <c r="J84" s="223"/>
      <c r="K84" s="223"/>
      <c r="L84" s="223"/>
      <c r="M84" s="223"/>
      <c r="N84" s="223"/>
      <c r="O84" s="223"/>
      <c r="P84" s="223"/>
      <c r="Q84" s="223"/>
      <c r="R84" s="223"/>
      <c r="S84" s="223"/>
      <c r="T84" s="223"/>
      <c r="U84" s="223"/>
      <c r="V84" s="223"/>
      <c r="W84" s="223"/>
      <c r="X84" s="223"/>
      <c r="Y84" s="214"/>
      <c r="Z84" s="214"/>
      <c r="AA84" s="214"/>
      <c r="AB84" s="214"/>
      <c r="AC84" s="214"/>
      <c r="AD84" s="214"/>
      <c r="AE84" s="214"/>
      <c r="AF84" s="214"/>
      <c r="AG84" s="214" t="s">
        <v>186</v>
      </c>
      <c r="AH84" s="214">
        <v>0</v>
      </c>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row>
    <row r="85" spans="1:60" outlineLevel="1" x14ac:dyDescent="0.2">
      <c r="A85" s="221"/>
      <c r="B85" s="222"/>
      <c r="C85" s="264" t="s">
        <v>370</v>
      </c>
      <c r="D85" s="262"/>
      <c r="E85" s="263"/>
      <c r="F85" s="223"/>
      <c r="G85" s="223"/>
      <c r="H85" s="223"/>
      <c r="I85" s="223"/>
      <c r="J85" s="223"/>
      <c r="K85" s="223"/>
      <c r="L85" s="223"/>
      <c r="M85" s="223"/>
      <c r="N85" s="223"/>
      <c r="O85" s="223"/>
      <c r="P85" s="223"/>
      <c r="Q85" s="223"/>
      <c r="R85" s="223"/>
      <c r="S85" s="223"/>
      <c r="T85" s="223"/>
      <c r="U85" s="223"/>
      <c r="V85" s="223"/>
      <c r="W85" s="223"/>
      <c r="X85" s="223"/>
      <c r="Y85" s="214"/>
      <c r="Z85" s="214"/>
      <c r="AA85" s="214"/>
      <c r="AB85" s="214"/>
      <c r="AC85" s="214"/>
      <c r="AD85" s="214"/>
      <c r="AE85" s="214"/>
      <c r="AF85" s="214"/>
      <c r="AG85" s="214" t="s">
        <v>186</v>
      </c>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row>
    <row r="86" spans="1:60" outlineLevel="1" x14ac:dyDescent="0.2">
      <c r="A86" s="221"/>
      <c r="B86" s="222"/>
      <c r="C86" s="265" t="s">
        <v>371</v>
      </c>
      <c r="D86" s="262"/>
      <c r="E86" s="263">
        <v>6.1109999999999998E-2</v>
      </c>
      <c r="F86" s="223"/>
      <c r="G86" s="223"/>
      <c r="H86" s="223"/>
      <c r="I86" s="223"/>
      <c r="J86" s="223"/>
      <c r="K86" s="223"/>
      <c r="L86" s="223"/>
      <c r="M86" s="223"/>
      <c r="N86" s="223"/>
      <c r="O86" s="223"/>
      <c r="P86" s="223"/>
      <c r="Q86" s="223"/>
      <c r="R86" s="223"/>
      <c r="S86" s="223"/>
      <c r="T86" s="223"/>
      <c r="U86" s="223"/>
      <c r="V86" s="223"/>
      <c r="W86" s="223"/>
      <c r="X86" s="223"/>
      <c r="Y86" s="214"/>
      <c r="Z86" s="214"/>
      <c r="AA86" s="214"/>
      <c r="AB86" s="214"/>
      <c r="AC86" s="214"/>
      <c r="AD86" s="214"/>
      <c r="AE86" s="214"/>
      <c r="AF86" s="214"/>
      <c r="AG86" s="214" t="s">
        <v>186</v>
      </c>
      <c r="AH86" s="214">
        <v>2</v>
      </c>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row>
    <row r="87" spans="1:60" outlineLevel="1" x14ac:dyDescent="0.2">
      <c r="A87" s="221"/>
      <c r="B87" s="222"/>
      <c r="C87" s="264" t="s">
        <v>372</v>
      </c>
      <c r="D87" s="262"/>
      <c r="E87" s="263"/>
      <c r="F87" s="223"/>
      <c r="G87" s="223"/>
      <c r="H87" s="223"/>
      <c r="I87" s="223"/>
      <c r="J87" s="223"/>
      <c r="K87" s="223"/>
      <c r="L87" s="223"/>
      <c r="M87" s="223"/>
      <c r="N87" s="223"/>
      <c r="O87" s="223"/>
      <c r="P87" s="223"/>
      <c r="Q87" s="223"/>
      <c r="R87" s="223"/>
      <c r="S87" s="223"/>
      <c r="T87" s="223"/>
      <c r="U87" s="223"/>
      <c r="V87" s="223"/>
      <c r="W87" s="223"/>
      <c r="X87" s="223"/>
      <c r="Y87" s="214"/>
      <c r="Z87" s="214"/>
      <c r="AA87" s="214"/>
      <c r="AB87" s="214"/>
      <c r="AC87" s="214"/>
      <c r="AD87" s="214"/>
      <c r="AE87" s="214"/>
      <c r="AF87" s="214"/>
      <c r="AG87" s="214" t="s">
        <v>186</v>
      </c>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row>
    <row r="88" spans="1:60" outlineLevel="1" x14ac:dyDescent="0.2">
      <c r="A88" s="221"/>
      <c r="B88" s="222"/>
      <c r="C88" s="250" t="s">
        <v>373</v>
      </c>
      <c r="D88" s="224"/>
      <c r="E88" s="225">
        <v>3.0554999999999999</v>
      </c>
      <c r="F88" s="223"/>
      <c r="G88" s="223"/>
      <c r="H88" s="223"/>
      <c r="I88" s="223"/>
      <c r="J88" s="223"/>
      <c r="K88" s="223"/>
      <c r="L88" s="223"/>
      <c r="M88" s="223"/>
      <c r="N88" s="223"/>
      <c r="O88" s="223"/>
      <c r="P88" s="223"/>
      <c r="Q88" s="223"/>
      <c r="R88" s="223"/>
      <c r="S88" s="223"/>
      <c r="T88" s="223"/>
      <c r="U88" s="223"/>
      <c r="V88" s="223"/>
      <c r="W88" s="223"/>
      <c r="X88" s="223"/>
      <c r="Y88" s="214"/>
      <c r="Z88" s="214"/>
      <c r="AA88" s="214"/>
      <c r="AB88" s="214"/>
      <c r="AC88" s="214"/>
      <c r="AD88" s="214"/>
      <c r="AE88" s="214"/>
      <c r="AF88" s="214"/>
      <c r="AG88" s="214" t="s">
        <v>186</v>
      </c>
      <c r="AH88" s="214">
        <v>5</v>
      </c>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row>
    <row r="89" spans="1:60" x14ac:dyDescent="0.2">
      <c r="A89" s="227" t="s">
        <v>162</v>
      </c>
      <c r="B89" s="228" t="s">
        <v>130</v>
      </c>
      <c r="C89" s="245" t="s">
        <v>131</v>
      </c>
      <c r="D89" s="229"/>
      <c r="E89" s="230"/>
      <c r="F89" s="231"/>
      <c r="G89" s="231">
        <f>SUMIF(AG90:AG118,"&lt;&gt;NOR",G90:G118)</f>
        <v>0</v>
      </c>
      <c r="H89" s="231"/>
      <c r="I89" s="231">
        <f>SUM(I90:I118)</f>
        <v>0</v>
      </c>
      <c r="J89" s="231"/>
      <c r="K89" s="231">
        <f>SUM(K90:K118)</f>
        <v>0</v>
      </c>
      <c r="L89" s="231"/>
      <c r="M89" s="231">
        <f>SUM(M90:M118)</f>
        <v>0</v>
      </c>
      <c r="N89" s="231"/>
      <c r="O89" s="231">
        <f>SUM(O90:O118)</f>
        <v>119.12999999999998</v>
      </c>
      <c r="P89" s="231"/>
      <c r="Q89" s="231">
        <f>SUM(Q90:Q118)</f>
        <v>0</v>
      </c>
      <c r="R89" s="231"/>
      <c r="S89" s="231"/>
      <c r="T89" s="232"/>
      <c r="U89" s="226"/>
      <c r="V89" s="226">
        <f>SUM(V90:V118)</f>
        <v>83.44</v>
      </c>
      <c r="W89" s="226"/>
      <c r="X89" s="226"/>
      <c r="AG89" t="s">
        <v>163</v>
      </c>
    </row>
    <row r="90" spans="1:60" ht="22.5" outlineLevel="1" x14ac:dyDescent="0.2">
      <c r="A90" s="233">
        <v>22</v>
      </c>
      <c r="B90" s="234" t="s">
        <v>374</v>
      </c>
      <c r="C90" s="246" t="s">
        <v>375</v>
      </c>
      <c r="D90" s="235" t="s">
        <v>183</v>
      </c>
      <c r="E90" s="236">
        <v>184</v>
      </c>
      <c r="F90" s="237"/>
      <c r="G90" s="238">
        <f>ROUND(E90*F90,2)</f>
        <v>0</v>
      </c>
      <c r="H90" s="237"/>
      <c r="I90" s="238">
        <f>ROUND(E90*H90,2)</f>
        <v>0</v>
      </c>
      <c r="J90" s="237"/>
      <c r="K90" s="238">
        <f>ROUND(E90*J90,2)</f>
        <v>0</v>
      </c>
      <c r="L90" s="238">
        <v>21</v>
      </c>
      <c r="M90" s="238">
        <f>G90*(1+L90/100)</f>
        <v>0</v>
      </c>
      <c r="N90" s="238">
        <v>0.1008</v>
      </c>
      <c r="O90" s="238">
        <f>ROUND(E90*N90,2)</f>
        <v>18.55</v>
      </c>
      <c r="P90" s="238">
        <v>0</v>
      </c>
      <c r="Q90" s="238">
        <f>ROUND(E90*P90,2)</f>
        <v>0</v>
      </c>
      <c r="R90" s="238" t="s">
        <v>193</v>
      </c>
      <c r="S90" s="238" t="s">
        <v>168</v>
      </c>
      <c r="T90" s="239" t="s">
        <v>168</v>
      </c>
      <c r="U90" s="223">
        <v>2.5000000000000001E-2</v>
      </c>
      <c r="V90" s="223">
        <f>ROUND(E90*U90,2)</f>
        <v>4.5999999999999996</v>
      </c>
      <c r="W90" s="223"/>
      <c r="X90" s="223" t="s">
        <v>169</v>
      </c>
      <c r="Y90" s="214"/>
      <c r="Z90" s="214"/>
      <c r="AA90" s="214"/>
      <c r="AB90" s="214"/>
      <c r="AC90" s="214"/>
      <c r="AD90" s="214"/>
      <c r="AE90" s="214"/>
      <c r="AF90" s="214"/>
      <c r="AG90" s="214" t="s">
        <v>239</v>
      </c>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row>
    <row r="91" spans="1:60" outlineLevel="1" x14ac:dyDescent="0.2">
      <c r="A91" s="221"/>
      <c r="B91" s="222"/>
      <c r="C91" s="250" t="s">
        <v>376</v>
      </c>
      <c r="D91" s="224"/>
      <c r="E91" s="225"/>
      <c r="F91" s="223"/>
      <c r="G91" s="223"/>
      <c r="H91" s="223"/>
      <c r="I91" s="223"/>
      <c r="J91" s="223"/>
      <c r="K91" s="223"/>
      <c r="L91" s="223"/>
      <c r="M91" s="223"/>
      <c r="N91" s="223"/>
      <c r="O91" s="223"/>
      <c r="P91" s="223"/>
      <c r="Q91" s="223"/>
      <c r="R91" s="223"/>
      <c r="S91" s="223"/>
      <c r="T91" s="223"/>
      <c r="U91" s="223"/>
      <c r="V91" s="223"/>
      <c r="W91" s="223"/>
      <c r="X91" s="223"/>
      <c r="Y91" s="214"/>
      <c r="Z91" s="214"/>
      <c r="AA91" s="214"/>
      <c r="AB91" s="214"/>
      <c r="AC91" s="214"/>
      <c r="AD91" s="214"/>
      <c r="AE91" s="214"/>
      <c r="AF91" s="214"/>
      <c r="AG91" s="214" t="s">
        <v>186</v>
      </c>
      <c r="AH91" s="214">
        <v>0</v>
      </c>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row>
    <row r="92" spans="1:60" outlineLevel="1" x14ac:dyDescent="0.2">
      <c r="A92" s="221"/>
      <c r="B92" s="222"/>
      <c r="C92" s="250" t="s">
        <v>323</v>
      </c>
      <c r="D92" s="224"/>
      <c r="E92" s="225"/>
      <c r="F92" s="223"/>
      <c r="G92" s="223"/>
      <c r="H92" s="223"/>
      <c r="I92" s="223"/>
      <c r="J92" s="223"/>
      <c r="K92" s="223"/>
      <c r="L92" s="223"/>
      <c r="M92" s="223"/>
      <c r="N92" s="223"/>
      <c r="O92" s="223"/>
      <c r="P92" s="223"/>
      <c r="Q92" s="223"/>
      <c r="R92" s="223"/>
      <c r="S92" s="223"/>
      <c r="T92" s="223"/>
      <c r="U92" s="223"/>
      <c r="V92" s="223"/>
      <c r="W92" s="223"/>
      <c r="X92" s="223"/>
      <c r="Y92" s="214"/>
      <c r="Z92" s="214"/>
      <c r="AA92" s="214"/>
      <c r="AB92" s="214"/>
      <c r="AC92" s="214"/>
      <c r="AD92" s="214"/>
      <c r="AE92" s="214"/>
      <c r="AF92" s="214"/>
      <c r="AG92" s="214" t="s">
        <v>186</v>
      </c>
      <c r="AH92" s="214">
        <v>0</v>
      </c>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row>
    <row r="93" spans="1:60" outlineLevel="1" x14ac:dyDescent="0.2">
      <c r="A93" s="221"/>
      <c r="B93" s="222"/>
      <c r="C93" s="250" t="s">
        <v>324</v>
      </c>
      <c r="D93" s="224"/>
      <c r="E93" s="225">
        <v>184</v>
      </c>
      <c r="F93" s="223"/>
      <c r="G93" s="223"/>
      <c r="H93" s="223"/>
      <c r="I93" s="223"/>
      <c r="J93" s="223"/>
      <c r="K93" s="223"/>
      <c r="L93" s="223"/>
      <c r="M93" s="223"/>
      <c r="N93" s="223"/>
      <c r="O93" s="223"/>
      <c r="P93" s="223"/>
      <c r="Q93" s="223"/>
      <c r="R93" s="223"/>
      <c r="S93" s="223"/>
      <c r="T93" s="223"/>
      <c r="U93" s="223"/>
      <c r="V93" s="223"/>
      <c r="W93" s="223"/>
      <c r="X93" s="223"/>
      <c r="Y93" s="214"/>
      <c r="Z93" s="214"/>
      <c r="AA93" s="214"/>
      <c r="AB93" s="214"/>
      <c r="AC93" s="214"/>
      <c r="AD93" s="214"/>
      <c r="AE93" s="214"/>
      <c r="AF93" s="214"/>
      <c r="AG93" s="214" t="s">
        <v>186</v>
      </c>
      <c r="AH93" s="214">
        <v>5</v>
      </c>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row>
    <row r="94" spans="1:60" ht="22.5" outlineLevel="1" x14ac:dyDescent="0.2">
      <c r="A94" s="233">
        <v>23</v>
      </c>
      <c r="B94" s="234" t="s">
        <v>377</v>
      </c>
      <c r="C94" s="246" t="s">
        <v>378</v>
      </c>
      <c r="D94" s="235" t="s">
        <v>183</v>
      </c>
      <c r="E94" s="236">
        <v>184</v>
      </c>
      <c r="F94" s="237"/>
      <c r="G94" s="238">
        <f>ROUND(E94*F94,2)</f>
        <v>0</v>
      </c>
      <c r="H94" s="237"/>
      <c r="I94" s="238">
        <f>ROUND(E94*H94,2)</f>
        <v>0</v>
      </c>
      <c r="J94" s="237"/>
      <c r="K94" s="238">
        <f>ROUND(E94*J94,2)</f>
        <v>0</v>
      </c>
      <c r="L94" s="238">
        <v>21</v>
      </c>
      <c r="M94" s="238">
        <f>G94*(1+L94/100)</f>
        <v>0</v>
      </c>
      <c r="N94" s="238">
        <v>0.50714999999999999</v>
      </c>
      <c r="O94" s="238">
        <f>ROUND(E94*N94,2)</f>
        <v>93.32</v>
      </c>
      <c r="P94" s="238">
        <v>0</v>
      </c>
      <c r="Q94" s="238">
        <f>ROUND(E94*P94,2)</f>
        <v>0</v>
      </c>
      <c r="R94" s="238" t="s">
        <v>193</v>
      </c>
      <c r="S94" s="238" t="s">
        <v>168</v>
      </c>
      <c r="T94" s="239" t="s">
        <v>168</v>
      </c>
      <c r="U94" s="223">
        <v>3.1E-2</v>
      </c>
      <c r="V94" s="223">
        <f>ROUND(E94*U94,2)</f>
        <v>5.7</v>
      </c>
      <c r="W94" s="223"/>
      <c r="X94" s="223" t="s">
        <v>169</v>
      </c>
      <c r="Y94" s="214"/>
      <c r="Z94" s="214"/>
      <c r="AA94" s="214"/>
      <c r="AB94" s="214"/>
      <c r="AC94" s="214"/>
      <c r="AD94" s="214"/>
      <c r="AE94" s="214"/>
      <c r="AF94" s="214"/>
      <c r="AG94" s="214" t="s">
        <v>170</v>
      </c>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row>
    <row r="95" spans="1:60" outlineLevel="1" x14ac:dyDescent="0.2">
      <c r="A95" s="221"/>
      <c r="B95" s="222"/>
      <c r="C95" s="250" t="s">
        <v>379</v>
      </c>
      <c r="D95" s="224"/>
      <c r="E95" s="225"/>
      <c r="F95" s="223"/>
      <c r="G95" s="223"/>
      <c r="H95" s="223"/>
      <c r="I95" s="223"/>
      <c r="J95" s="223"/>
      <c r="K95" s="223"/>
      <c r="L95" s="223"/>
      <c r="M95" s="223"/>
      <c r="N95" s="223"/>
      <c r="O95" s="223"/>
      <c r="P95" s="223"/>
      <c r="Q95" s="223"/>
      <c r="R95" s="223"/>
      <c r="S95" s="223"/>
      <c r="T95" s="223"/>
      <c r="U95" s="223"/>
      <c r="V95" s="223"/>
      <c r="W95" s="223"/>
      <c r="X95" s="223"/>
      <c r="Y95" s="214"/>
      <c r="Z95" s="214"/>
      <c r="AA95" s="214"/>
      <c r="AB95" s="214"/>
      <c r="AC95" s="214"/>
      <c r="AD95" s="214"/>
      <c r="AE95" s="214"/>
      <c r="AF95" s="214"/>
      <c r="AG95" s="214" t="s">
        <v>186</v>
      </c>
      <c r="AH95" s="214">
        <v>0</v>
      </c>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row>
    <row r="96" spans="1:60" outlineLevel="1" x14ac:dyDescent="0.2">
      <c r="A96" s="221"/>
      <c r="B96" s="222"/>
      <c r="C96" s="250" t="s">
        <v>323</v>
      </c>
      <c r="D96" s="224"/>
      <c r="E96" s="225"/>
      <c r="F96" s="223"/>
      <c r="G96" s="223"/>
      <c r="H96" s="223"/>
      <c r="I96" s="223"/>
      <c r="J96" s="223"/>
      <c r="K96" s="223"/>
      <c r="L96" s="223"/>
      <c r="M96" s="223"/>
      <c r="N96" s="223"/>
      <c r="O96" s="223"/>
      <c r="P96" s="223"/>
      <c r="Q96" s="223"/>
      <c r="R96" s="223"/>
      <c r="S96" s="223"/>
      <c r="T96" s="223"/>
      <c r="U96" s="223"/>
      <c r="V96" s="223"/>
      <c r="W96" s="223"/>
      <c r="X96" s="223"/>
      <c r="Y96" s="214"/>
      <c r="Z96" s="214"/>
      <c r="AA96" s="214"/>
      <c r="AB96" s="214"/>
      <c r="AC96" s="214"/>
      <c r="AD96" s="214"/>
      <c r="AE96" s="214"/>
      <c r="AF96" s="214"/>
      <c r="AG96" s="214" t="s">
        <v>186</v>
      </c>
      <c r="AH96" s="214">
        <v>0</v>
      </c>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row>
    <row r="97" spans="1:60" outlineLevel="1" x14ac:dyDescent="0.2">
      <c r="A97" s="221"/>
      <c r="B97" s="222"/>
      <c r="C97" s="250" t="s">
        <v>324</v>
      </c>
      <c r="D97" s="224"/>
      <c r="E97" s="225">
        <v>184</v>
      </c>
      <c r="F97" s="223"/>
      <c r="G97" s="223"/>
      <c r="H97" s="223"/>
      <c r="I97" s="223"/>
      <c r="J97" s="223"/>
      <c r="K97" s="223"/>
      <c r="L97" s="223"/>
      <c r="M97" s="223"/>
      <c r="N97" s="223"/>
      <c r="O97" s="223"/>
      <c r="P97" s="223"/>
      <c r="Q97" s="223"/>
      <c r="R97" s="223"/>
      <c r="S97" s="223"/>
      <c r="T97" s="223"/>
      <c r="U97" s="223"/>
      <c r="V97" s="223"/>
      <c r="W97" s="223"/>
      <c r="X97" s="223"/>
      <c r="Y97" s="214"/>
      <c r="Z97" s="214"/>
      <c r="AA97" s="214"/>
      <c r="AB97" s="214"/>
      <c r="AC97" s="214"/>
      <c r="AD97" s="214"/>
      <c r="AE97" s="214"/>
      <c r="AF97" s="214"/>
      <c r="AG97" s="214" t="s">
        <v>186</v>
      </c>
      <c r="AH97" s="214">
        <v>5</v>
      </c>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row>
    <row r="98" spans="1:60" outlineLevel="1" x14ac:dyDescent="0.2">
      <c r="A98" s="233">
        <v>24</v>
      </c>
      <c r="B98" s="234" t="s">
        <v>380</v>
      </c>
      <c r="C98" s="246" t="s">
        <v>381</v>
      </c>
      <c r="D98" s="235" t="s">
        <v>183</v>
      </c>
      <c r="E98" s="236">
        <v>184</v>
      </c>
      <c r="F98" s="237"/>
      <c r="G98" s="238">
        <f>ROUND(E98*F98,2)</f>
        <v>0</v>
      </c>
      <c r="H98" s="237"/>
      <c r="I98" s="238">
        <f>ROUND(E98*H98,2)</f>
        <v>0</v>
      </c>
      <c r="J98" s="237"/>
      <c r="K98" s="238">
        <f>ROUND(E98*J98,2)</f>
        <v>0</v>
      </c>
      <c r="L98" s="238">
        <v>21</v>
      </c>
      <c r="M98" s="238">
        <f>G98*(1+L98/100)</f>
        <v>0</v>
      </c>
      <c r="N98" s="238">
        <v>3.15E-2</v>
      </c>
      <c r="O98" s="238">
        <f>ROUND(E98*N98,2)</f>
        <v>5.8</v>
      </c>
      <c r="P98" s="238">
        <v>0</v>
      </c>
      <c r="Q98" s="238">
        <f>ROUND(E98*P98,2)</f>
        <v>0</v>
      </c>
      <c r="R98" s="238" t="s">
        <v>193</v>
      </c>
      <c r="S98" s="238" t="s">
        <v>168</v>
      </c>
      <c r="T98" s="239" t="s">
        <v>168</v>
      </c>
      <c r="U98" s="223">
        <v>0.3075</v>
      </c>
      <c r="V98" s="223">
        <f>ROUND(E98*U98,2)</f>
        <v>56.58</v>
      </c>
      <c r="W98" s="223"/>
      <c r="X98" s="223" t="s">
        <v>169</v>
      </c>
      <c r="Y98" s="214"/>
      <c r="Z98" s="214"/>
      <c r="AA98" s="214"/>
      <c r="AB98" s="214"/>
      <c r="AC98" s="214"/>
      <c r="AD98" s="214"/>
      <c r="AE98" s="214"/>
      <c r="AF98" s="214"/>
      <c r="AG98" s="214" t="s">
        <v>170</v>
      </c>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row>
    <row r="99" spans="1:60" outlineLevel="1" x14ac:dyDescent="0.2">
      <c r="A99" s="221"/>
      <c r="B99" s="222"/>
      <c r="C99" s="247" t="s">
        <v>382</v>
      </c>
      <c r="D99" s="241"/>
      <c r="E99" s="241"/>
      <c r="F99" s="241"/>
      <c r="G99" s="241"/>
      <c r="H99" s="223"/>
      <c r="I99" s="223"/>
      <c r="J99" s="223"/>
      <c r="K99" s="223"/>
      <c r="L99" s="223"/>
      <c r="M99" s="223"/>
      <c r="N99" s="223"/>
      <c r="O99" s="223"/>
      <c r="P99" s="223"/>
      <c r="Q99" s="223"/>
      <c r="R99" s="223"/>
      <c r="S99" s="223"/>
      <c r="T99" s="223"/>
      <c r="U99" s="223"/>
      <c r="V99" s="223"/>
      <c r="W99" s="223"/>
      <c r="X99" s="223"/>
      <c r="Y99" s="214"/>
      <c r="Z99" s="214"/>
      <c r="AA99" s="214"/>
      <c r="AB99" s="214"/>
      <c r="AC99" s="214"/>
      <c r="AD99" s="214"/>
      <c r="AE99" s="214"/>
      <c r="AF99" s="214"/>
      <c r="AG99" s="214" t="s">
        <v>172</v>
      </c>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row>
    <row r="100" spans="1:60" outlineLevel="1" x14ac:dyDescent="0.2">
      <c r="A100" s="221"/>
      <c r="B100" s="222"/>
      <c r="C100" s="250" t="s">
        <v>383</v>
      </c>
      <c r="D100" s="224"/>
      <c r="E100" s="225">
        <v>184</v>
      </c>
      <c r="F100" s="223"/>
      <c r="G100" s="223"/>
      <c r="H100" s="223"/>
      <c r="I100" s="223"/>
      <c r="J100" s="223"/>
      <c r="K100" s="223"/>
      <c r="L100" s="223"/>
      <c r="M100" s="223"/>
      <c r="N100" s="223"/>
      <c r="O100" s="223"/>
      <c r="P100" s="223"/>
      <c r="Q100" s="223"/>
      <c r="R100" s="223"/>
      <c r="S100" s="223"/>
      <c r="T100" s="223"/>
      <c r="U100" s="223"/>
      <c r="V100" s="223"/>
      <c r="W100" s="223"/>
      <c r="X100" s="223"/>
      <c r="Y100" s="214"/>
      <c r="Z100" s="214"/>
      <c r="AA100" s="214"/>
      <c r="AB100" s="214"/>
      <c r="AC100" s="214"/>
      <c r="AD100" s="214"/>
      <c r="AE100" s="214"/>
      <c r="AF100" s="214"/>
      <c r="AG100" s="214" t="s">
        <v>186</v>
      </c>
      <c r="AH100" s="214">
        <v>0</v>
      </c>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row>
    <row r="101" spans="1:60" ht="22.5" outlineLevel="1" x14ac:dyDescent="0.2">
      <c r="A101" s="233">
        <v>25</v>
      </c>
      <c r="B101" s="234" t="s">
        <v>384</v>
      </c>
      <c r="C101" s="246" t="s">
        <v>385</v>
      </c>
      <c r="D101" s="235" t="s">
        <v>166</v>
      </c>
      <c r="E101" s="236">
        <v>5.52</v>
      </c>
      <c r="F101" s="237"/>
      <c r="G101" s="238">
        <f>ROUND(E101*F101,2)</f>
        <v>0</v>
      </c>
      <c r="H101" s="237"/>
      <c r="I101" s="238">
        <f>ROUND(E101*H101,2)</f>
        <v>0</v>
      </c>
      <c r="J101" s="237"/>
      <c r="K101" s="238">
        <f>ROUND(E101*J101,2)</f>
        <v>0</v>
      </c>
      <c r="L101" s="238">
        <v>21</v>
      </c>
      <c r="M101" s="238">
        <f>G101*(1+L101/100)</f>
        <v>0</v>
      </c>
      <c r="N101" s="238">
        <v>0</v>
      </c>
      <c r="O101" s="238">
        <f>ROUND(E101*N101,2)</f>
        <v>0</v>
      </c>
      <c r="P101" s="238">
        <v>0</v>
      </c>
      <c r="Q101" s="238">
        <f>ROUND(E101*P101,2)</f>
        <v>0</v>
      </c>
      <c r="R101" s="238" t="s">
        <v>193</v>
      </c>
      <c r="S101" s="238" t="s">
        <v>168</v>
      </c>
      <c r="T101" s="239" t="s">
        <v>168</v>
      </c>
      <c r="U101" s="223">
        <v>3</v>
      </c>
      <c r="V101" s="223">
        <f>ROUND(E101*U101,2)</f>
        <v>16.559999999999999</v>
      </c>
      <c r="W101" s="223"/>
      <c r="X101" s="223" t="s">
        <v>169</v>
      </c>
      <c r="Y101" s="214"/>
      <c r="Z101" s="214"/>
      <c r="AA101" s="214"/>
      <c r="AB101" s="214"/>
      <c r="AC101" s="214"/>
      <c r="AD101" s="214"/>
      <c r="AE101" s="214"/>
      <c r="AF101" s="214"/>
      <c r="AG101" s="214" t="s">
        <v>170</v>
      </c>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row>
    <row r="102" spans="1:60" outlineLevel="1" x14ac:dyDescent="0.2">
      <c r="A102" s="221"/>
      <c r="B102" s="222"/>
      <c r="C102" s="247" t="s">
        <v>382</v>
      </c>
      <c r="D102" s="241"/>
      <c r="E102" s="241"/>
      <c r="F102" s="241"/>
      <c r="G102" s="241"/>
      <c r="H102" s="223"/>
      <c r="I102" s="223"/>
      <c r="J102" s="223"/>
      <c r="K102" s="223"/>
      <c r="L102" s="223"/>
      <c r="M102" s="223"/>
      <c r="N102" s="223"/>
      <c r="O102" s="223"/>
      <c r="P102" s="223"/>
      <c r="Q102" s="223"/>
      <c r="R102" s="223"/>
      <c r="S102" s="223"/>
      <c r="T102" s="223"/>
      <c r="U102" s="223"/>
      <c r="V102" s="223"/>
      <c r="W102" s="223"/>
      <c r="X102" s="223"/>
      <c r="Y102" s="214"/>
      <c r="Z102" s="214"/>
      <c r="AA102" s="214"/>
      <c r="AB102" s="214"/>
      <c r="AC102" s="214"/>
      <c r="AD102" s="214"/>
      <c r="AE102" s="214"/>
      <c r="AF102" s="214"/>
      <c r="AG102" s="214" t="s">
        <v>172</v>
      </c>
      <c r="AH102" s="214"/>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row>
    <row r="103" spans="1:60" outlineLevel="1" x14ac:dyDescent="0.2">
      <c r="A103" s="221"/>
      <c r="B103" s="222"/>
      <c r="C103" s="250" t="s">
        <v>386</v>
      </c>
      <c r="D103" s="224"/>
      <c r="E103" s="225"/>
      <c r="F103" s="223"/>
      <c r="G103" s="223"/>
      <c r="H103" s="223"/>
      <c r="I103" s="223"/>
      <c r="J103" s="223"/>
      <c r="K103" s="223"/>
      <c r="L103" s="223"/>
      <c r="M103" s="223"/>
      <c r="N103" s="223"/>
      <c r="O103" s="223"/>
      <c r="P103" s="223"/>
      <c r="Q103" s="223"/>
      <c r="R103" s="223"/>
      <c r="S103" s="223"/>
      <c r="T103" s="223"/>
      <c r="U103" s="223"/>
      <c r="V103" s="223"/>
      <c r="W103" s="223"/>
      <c r="X103" s="223"/>
      <c r="Y103" s="214"/>
      <c r="Z103" s="214"/>
      <c r="AA103" s="214"/>
      <c r="AB103" s="214"/>
      <c r="AC103" s="214"/>
      <c r="AD103" s="214"/>
      <c r="AE103" s="214"/>
      <c r="AF103" s="214"/>
      <c r="AG103" s="214" t="s">
        <v>186</v>
      </c>
      <c r="AH103" s="214">
        <v>0</v>
      </c>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row>
    <row r="104" spans="1:60" outlineLevel="1" x14ac:dyDescent="0.2">
      <c r="A104" s="221"/>
      <c r="B104" s="222"/>
      <c r="C104" s="250" t="s">
        <v>387</v>
      </c>
      <c r="D104" s="224"/>
      <c r="E104" s="225"/>
      <c r="F104" s="223"/>
      <c r="G104" s="223"/>
      <c r="H104" s="223"/>
      <c r="I104" s="223"/>
      <c r="J104" s="223"/>
      <c r="K104" s="223"/>
      <c r="L104" s="223"/>
      <c r="M104" s="223"/>
      <c r="N104" s="223"/>
      <c r="O104" s="223"/>
      <c r="P104" s="223"/>
      <c r="Q104" s="223"/>
      <c r="R104" s="223"/>
      <c r="S104" s="223"/>
      <c r="T104" s="223"/>
      <c r="U104" s="223"/>
      <c r="V104" s="223"/>
      <c r="W104" s="223"/>
      <c r="X104" s="223"/>
      <c r="Y104" s="214"/>
      <c r="Z104" s="214"/>
      <c r="AA104" s="214"/>
      <c r="AB104" s="214"/>
      <c r="AC104" s="214"/>
      <c r="AD104" s="214"/>
      <c r="AE104" s="214"/>
      <c r="AF104" s="214"/>
      <c r="AG104" s="214" t="s">
        <v>186</v>
      </c>
      <c r="AH104" s="214">
        <v>0</v>
      </c>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row>
    <row r="105" spans="1:60" outlineLevel="1" x14ac:dyDescent="0.2">
      <c r="A105" s="221"/>
      <c r="B105" s="222"/>
      <c r="C105" s="250" t="s">
        <v>388</v>
      </c>
      <c r="D105" s="224"/>
      <c r="E105" s="225">
        <v>5.52</v>
      </c>
      <c r="F105" s="223"/>
      <c r="G105" s="223"/>
      <c r="H105" s="223"/>
      <c r="I105" s="223"/>
      <c r="J105" s="223"/>
      <c r="K105" s="223"/>
      <c r="L105" s="223"/>
      <c r="M105" s="223"/>
      <c r="N105" s="223"/>
      <c r="O105" s="223"/>
      <c r="P105" s="223"/>
      <c r="Q105" s="223"/>
      <c r="R105" s="223"/>
      <c r="S105" s="223"/>
      <c r="T105" s="223"/>
      <c r="U105" s="223"/>
      <c r="V105" s="223"/>
      <c r="W105" s="223"/>
      <c r="X105" s="223"/>
      <c r="Y105" s="214"/>
      <c r="Z105" s="214"/>
      <c r="AA105" s="214"/>
      <c r="AB105" s="214"/>
      <c r="AC105" s="214"/>
      <c r="AD105" s="214"/>
      <c r="AE105" s="214"/>
      <c r="AF105" s="214"/>
      <c r="AG105" s="214" t="s">
        <v>186</v>
      </c>
      <c r="AH105" s="214">
        <v>5</v>
      </c>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row>
    <row r="106" spans="1:60" outlineLevel="1" x14ac:dyDescent="0.2">
      <c r="A106" s="233">
        <v>26</v>
      </c>
      <c r="B106" s="234" t="s">
        <v>389</v>
      </c>
      <c r="C106" s="246" t="s">
        <v>390</v>
      </c>
      <c r="D106" s="235" t="s">
        <v>368</v>
      </c>
      <c r="E106" s="236">
        <v>276</v>
      </c>
      <c r="F106" s="237"/>
      <c r="G106" s="238">
        <f>ROUND(E106*F106,2)</f>
        <v>0</v>
      </c>
      <c r="H106" s="237"/>
      <c r="I106" s="238">
        <f>ROUND(E106*H106,2)</f>
        <v>0</v>
      </c>
      <c r="J106" s="237"/>
      <c r="K106" s="238">
        <f>ROUND(E106*J106,2)</f>
        <v>0</v>
      </c>
      <c r="L106" s="238">
        <v>21</v>
      </c>
      <c r="M106" s="238">
        <f>G106*(1+L106/100)</f>
        <v>0</v>
      </c>
      <c r="N106" s="238">
        <v>1E-3</v>
      </c>
      <c r="O106" s="238">
        <f>ROUND(E106*N106,2)</f>
        <v>0.28000000000000003</v>
      </c>
      <c r="P106" s="238">
        <v>0</v>
      </c>
      <c r="Q106" s="238">
        <f>ROUND(E106*P106,2)</f>
        <v>0</v>
      </c>
      <c r="R106" s="238" t="s">
        <v>266</v>
      </c>
      <c r="S106" s="238" t="s">
        <v>168</v>
      </c>
      <c r="T106" s="239" t="s">
        <v>168</v>
      </c>
      <c r="U106" s="223">
        <v>0</v>
      </c>
      <c r="V106" s="223">
        <f>ROUND(E106*U106,2)</f>
        <v>0</v>
      </c>
      <c r="W106" s="223"/>
      <c r="X106" s="223" t="s">
        <v>267</v>
      </c>
      <c r="Y106" s="214"/>
      <c r="Z106" s="214"/>
      <c r="AA106" s="214"/>
      <c r="AB106" s="214"/>
      <c r="AC106" s="214"/>
      <c r="AD106" s="214"/>
      <c r="AE106" s="214"/>
      <c r="AF106" s="214"/>
      <c r="AG106" s="214" t="s">
        <v>391</v>
      </c>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row>
    <row r="107" spans="1:60" outlineLevel="1" x14ac:dyDescent="0.2">
      <c r="A107" s="221"/>
      <c r="B107" s="222"/>
      <c r="C107" s="250" t="s">
        <v>392</v>
      </c>
      <c r="D107" s="224"/>
      <c r="E107" s="225"/>
      <c r="F107" s="223"/>
      <c r="G107" s="223"/>
      <c r="H107" s="223"/>
      <c r="I107" s="223"/>
      <c r="J107" s="223"/>
      <c r="K107" s="223"/>
      <c r="L107" s="223"/>
      <c r="M107" s="223"/>
      <c r="N107" s="223"/>
      <c r="O107" s="223"/>
      <c r="P107" s="223"/>
      <c r="Q107" s="223"/>
      <c r="R107" s="223"/>
      <c r="S107" s="223"/>
      <c r="T107" s="223"/>
      <c r="U107" s="223"/>
      <c r="V107" s="223"/>
      <c r="W107" s="223"/>
      <c r="X107" s="223"/>
      <c r="Y107" s="214"/>
      <c r="Z107" s="214"/>
      <c r="AA107" s="214"/>
      <c r="AB107" s="214"/>
      <c r="AC107" s="214"/>
      <c r="AD107" s="214"/>
      <c r="AE107" s="214"/>
      <c r="AF107" s="214"/>
      <c r="AG107" s="214" t="s">
        <v>186</v>
      </c>
      <c r="AH107" s="214">
        <v>0</v>
      </c>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row>
    <row r="108" spans="1:60" outlineLevel="1" x14ac:dyDescent="0.2">
      <c r="A108" s="221"/>
      <c r="B108" s="222"/>
      <c r="C108" s="250" t="s">
        <v>393</v>
      </c>
      <c r="D108" s="224"/>
      <c r="E108" s="225"/>
      <c r="F108" s="223"/>
      <c r="G108" s="223"/>
      <c r="H108" s="223"/>
      <c r="I108" s="223"/>
      <c r="J108" s="223"/>
      <c r="K108" s="223"/>
      <c r="L108" s="223"/>
      <c r="M108" s="223"/>
      <c r="N108" s="223"/>
      <c r="O108" s="223"/>
      <c r="P108" s="223"/>
      <c r="Q108" s="223"/>
      <c r="R108" s="223"/>
      <c r="S108" s="223"/>
      <c r="T108" s="223"/>
      <c r="U108" s="223"/>
      <c r="V108" s="223"/>
      <c r="W108" s="223"/>
      <c r="X108" s="223"/>
      <c r="Y108" s="214"/>
      <c r="Z108" s="214"/>
      <c r="AA108" s="214"/>
      <c r="AB108" s="214"/>
      <c r="AC108" s="214"/>
      <c r="AD108" s="214"/>
      <c r="AE108" s="214"/>
      <c r="AF108" s="214"/>
      <c r="AG108" s="214" t="s">
        <v>186</v>
      </c>
      <c r="AH108" s="214">
        <v>0</v>
      </c>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row>
    <row r="109" spans="1:60" outlineLevel="1" x14ac:dyDescent="0.2">
      <c r="A109" s="221"/>
      <c r="B109" s="222"/>
      <c r="C109" s="250" t="s">
        <v>394</v>
      </c>
      <c r="D109" s="224"/>
      <c r="E109" s="225">
        <v>276</v>
      </c>
      <c r="F109" s="223"/>
      <c r="G109" s="223"/>
      <c r="H109" s="223"/>
      <c r="I109" s="223"/>
      <c r="J109" s="223"/>
      <c r="K109" s="223"/>
      <c r="L109" s="223"/>
      <c r="M109" s="223"/>
      <c r="N109" s="223"/>
      <c r="O109" s="223"/>
      <c r="P109" s="223"/>
      <c r="Q109" s="223"/>
      <c r="R109" s="223"/>
      <c r="S109" s="223"/>
      <c r="T109" s="223"/>
      <c r="U109" s="223"/>
      <c r="V109" s="223"/>
      <c r="W109" s="223"/>
      <c r="X109" s="223"/>
      <c r="Y109" s="214"/>
      <c r="Z109" s="214"/>
      <c r="AA109" s="214"/>
      <c r="AB109" s="214"/>
      <c r="AC109" s="214"/>
      <c r="AD109" s="214"/>
      <c r="AE109" s="214"/>
      <c r="AF109" s="214"/>
      <c r="AG109" s="214" t="s">
        <v>186</v>
      </c>
      <c r="AH109" s="214">
        <v>5</v>
      </c>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row>
    <row r="110" spans="1:60" ht="22.5" outlineLevel="1" x14ac:dyDescent="0.2">
      <c r="A110" s="233">
        <v>27</v>
      </c>
      <c r="B110" s="234" t="s">
        <v>395</v>
      </c>
      <c r="C110" s="246" t="s">
        <v>396</v>
      </c>
      <c r="D110" s="235" t="s">
        <v>183</v>
      </c>
      <c r="E110" s="236">
        <v>193.2</v>
      </c>
      <c r="F110" s="237"/>
      <c r="G110" s="238">
        <f>ROUND(E110*F110,2)</f>
        <v>0</v>
      </c>
      <c r="H110" s="237"/>
      <c r="I110" s="238">
        <f>ROUND(E110*H110,2)</f>
        <v>0</v>
      </c>
      <c r="J110" s="237"/>
      <c r="K110" s="238">
        <f>ROUND(E110*J110,2)</f>
        <v>0</v>
      </c>
      <c r="L110" s="238">
        <v>21</v>
      </c>
      <c r="M110" s="238">
        <f>G110*(1+L110/100)</f>
        <v>0</v>
      </c>
      <c r="N110" s="238">
        <v>4.4000000000000003E-3</v>
      </c>
      <c r="O110" s="238">
        <f>ROUND(E110*N110,2)</f>
        <v>0.85</v>
      </c>
      <c r="P110" s="238">
        <v>0</v>
      </c>
      <c r="Q110" s="238">
        <f>ROUND(E110*P110,2)</f>
        <v>0</v>
      </c>
      <c r="R110" s="238" t="s">
        <v>266</v>
      </c>
      <c r="S110" s="238" t="s">
        <v>168</v>
      </c>
      <c r="T110" s="239" t="s">
        <v>168</v>
      </c>
      <c r="U110" s="223">
        <v>0</v>
      </c>
      <c r="V110" s="223">
        <f>ROUND(E110*U110,2)</f>
        <v>0</v>
      </c>
      <c r="W110" s="223"/>
      <c r="X110" s="223" t="s">
        <v>267</v>
      </c>
      <c r="Y110" s="214"/>
      <c r="Z110" s="214"/>
      <c r="AA110" s="214"/>
      <c r="AB110" s="214"/>
      <c r="AC110" s="214"/>
      <c r="AD110" s="214"/>
      <c r="AE110" s="214"/>
      <c r="AF110" s="214"/>
      <c r="AG110" s="214" t="s">
        <v>391</v>
      </c>
      <c r="AH110" s="214"/>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row>
    <row r="111" spans="1:60" outlineLevel="1" x14ac:dyDescent="0.2">
      <c r="A111" s="221"/>
      <c r="B111" s="222"/>
      <c r="C111" s="250" t="s">
        <v>397</v>
      </c>
      <c r="D111" s="224"/>
      <c r="E111" s="225"/>
      <c r="F111" s="223"/>
      <c r="G111" s="223"/>
      <c r="H111" s="223"/>
      <c r="I111" s="223"/>
      <c r="J111" s="223"/>
      <c r="K111" s="223"/>
      <c r="L111" s="223"/>
      <c r="M111" s="223"/>
      <c r="N111" s="223"/>
      <c r="O111" s="223"/>
      <c r="P111" s="223"/>
      <c r="Q111" s="223"/>
      <c r="R111" s="223"/>
      <c r="S111" s="223"/>
      <c r="T111" s="223"/>
      <c r="U111" s="223"/>
      <c r="V111" s="223"/>
      <c r="W111" s="223"/>
      <c r="X111" s="223"/>
      <c r="Y111" s="214"/>
      <c r="Z111" s="214"/>
      <c r="AA111" s="214"/>
      <c r="AB111" s="214"/>
      <c r="AC111" s="214"/>
      <c r="AD111" s="214"/>
      <c r="AE111" s="214"/>
      <c r="AF111" s="214"/>
      <c r="AG111" s="214" t="s">
        <v>186</v>
      </c>
      <c r="AH111" s="214">
        <v>0</v>
      </c>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c r="BG111" s="214"/>
      <c r="BH111" s="214"/>
    </row>
    <row r="112" spans="1:60" outlineLevel="1" x14ac:dyDescent="0.2">
      <c r="A112" s="221"/>
      <c r="B112" s="222"/>
      <c r="C112" s="250" t="s">
        <v>398</v>
      </c>
      <c r="D112" s="224"/>
      <c r="E112" s="225">
        <v>193.2</v>
      </c>
      <c r="F112" s="223"/>
      <c r="G112" s="223"/>
      <c r="H112" s="223"/>
      <c r="I112" s="223"/>
      <c r="J112" s="223"/>
      <c r="K112" s="223"/>
      <c r="L112" s="223"/>
      <c r="M112" s="223"/>
      <c r="N112" s="223"/>
      <c r="O112" s="223"/>
      <c r="P112" s="223"/>
      <c r="Q112" s="223"/>
      <c r="R112" s="223"/>
      <c r="S112" s="223"/>
      <c r="T112" s="223"/>
      <c r="U112" s="223"/>
      <c r="V112" s="223"/>
      <c r="W112" s="223"/>
      <c r="X112" s="223"/>
      <c r="Y112" s="214"/>
      <c r="Z112" s="214"/>
      <c r="AA112" s="214"/>
      <c r="AB112" s="214"/>
      <c r="AC112" s="214"/>
      <c r="AD112" s="214"/>
      <c r="AE112" s="214"/>
      <c r="AF112" s="214"/>
      <c r="AG112" s="214" t="s">
        <v>186</v>
      </c>
      <c r="AH112" s="214">
        <v>5</v>
      </c>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row>
    <row r="113" spans="1:60" outlineLevel="1" x14ac:dyDescent="0.2">
      <c r="A113" s="233">
        <v>28</v>
      </c>
      <c r="B113" s="234" t="s">
        <v>399</v>
      </c>
      <c r="C113" s="246" t="s">
        <v>400</v>
      </c>
      <c r="D113" s="235" t="s">
        <v>200</v>
      </c>
      <c r="E113" s="236">
        <v>0.33119999999999999</v>
      </c>
      <c r="F113" s="237"/>
      <c r="G113" s="238">
        <f>ROUND(E113*F113,2)</f>
        <v>0</v>
      </c>
      <c r="H113" s="237"/>
      <c r="I113" s="238">
        <f>ROUND(E113*H113,2)</f>
        <v>0</v>
      </c>
      <c r="J113" s="237"/>
      <c r="K113" s="238">
        <f>ROUND(E113*J113,2)</f>
        <v>0</v>
      </c>
      <c r="L113" s="238">
        <v>21</v>
      </c>
      <c r="M113" s="238">
        <f>G113*(1+L113/100)</f>
        <v>0</v>
      </c>
      <c r="N113" s="238">
        <v>1</v>
      </c>
      <c r="O113" s="238">
        <f>ROUND(E113*N113,2)</f>
        <v>0.33</v>
      </c>
      <c r="P113" s="238">
        <v>0</v>
      </c>
      <c r="Q113" s="238">
        <f>ROUND(E113*P113,2)</f>
        <v>0</v>
      </c>
      <c r="R113" s="238" t="s">
        <v>266</v>
      </c>
      <c r="S113" s="238" t="s">
        <v>168</v>
      </c>
      <c r="T113" s="239" t="s">
        <v>168</v>
      </c>
      <c r="U113" s="223">
        <v>0</v>
      </c>
      <c r="V113" s="223">
        <f>ROUND(E113*U113,2)</f>
        <v>0</v>
      </c>
      <c r="W113" s="223"/>
      <c r="X113" s="223" t="s">
        <v>267</v>
      </c>
      <c r="Y113" s="214"/>
      <c r="Z113" s="214"/>
      <c r="AA113" s="214"/>
      <c r="AB113" s="214"/>
      <c r="AC113" s="214"/>
      <c r="AD113" s="214"/>
      <c r="AE113" s="214"/>
      <c r="AF113" s="214"/>
      <c r="AG113" s="214" t="s">
        <v>391</v>
      </c>
      <c r="AH113" s="214"/>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row>
    <row r="114" spans="1:60" outlineLevel="1" x14ac:dyDescent="0.2">
      <c r="A114" s="221"/>
      <c r="B114" s="222"/>
      <c r="C114" s="250" t="s">
        <v>401</v>
      </c>
      <c r="D114" s="224"/>
      <c r="E114" s="225"/>
      <c r="F114" s="223"/>
      <c r="G114" s="223"/>
      <c r="H114" s="223"/>
      <c r="I114" s="223"/>
      <c r="J114" s="223"/>
      <c r="K114" s="223"/>
      <c r="L114" s="223"/>
      <c r="M114" s="223"/>
      <c r="N114" s="223"/>
      <c r="O114" s="223"/>
      <c r="P114" s="223"/>
      <c r="Q114" s="223"/>
      <c r="R114" s="223"/>
      <c r="S114" s="223"/>
      <c r="T114" s="223"/>
      <c r="U114" s="223"/>
      <c r="V114" s="223"/>
      <c r="W114" s="223"/>
      <c r="X114" s="223"/>
      <c r="Y114" s="214"/>
      <c r="Z114" s="214"/>
      <c r="AA114" s="214"/>
      <c r="AB114" s="214"/>
      <c r="AC114" s="214"/>
      <c r="AD114" s="214"/>
      <c r="AE114" s="214"/>
      <c r="AF114" s="214"/>
      <c r="AG114" s="214" t="s">
        <v>186</v>
      </c>
      <c r="AH114" s="214">
        <v>0</v>
      </c>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c r="BG114" s="214"/>
      <c r="BH114" s="214"/>
    </row>
    <row r="115" spans="1:60" outlineLevel="1" x14ac:dyDescent="0.2">
      <c r="A115" s="221"/>
      <c r="B115" s="222"/>
      <c r="C115" s="264" t="s">
        <v>370</v>
      </c>
      <c r="D115" s="262"/>
      <c r="E115" s="263"/>
      <c r="F115" s="223"/>
      <c r="G115" s="223"/>
      <c r="H115" s="223"/>
      <c r="I115" s="223"/>
      <c r="J115" s="223"/>
      <c r="K115" s="223"/>
      <c r="L115" s="223"/>
      <c r="M115" s="223"/>
      <c r="N115" s="223"/>
      <c r="O115" s="223"/>
      <c r="P115" s="223"/>
      <c r="Q115" s="223"/>
      <c r="R115" s="223"/>
      <c r="S115" s="223"/>
      <c r="T115" s="223"/>
      <c r="U115" s="223"/>
      <c r="V115" s="223"/>
      <c r="W115" s="223"/>
      <c r="X115" s="223"/>
      <c r="Y115" s="214"/>
      <c r="Z115" s="214"/>
      <c r="AA115" s="214"/>
      <c r="AB115" s="214"/>
      <c r="AC115" s="214"/>
      <c r="AD115" s="214"/>
      <c r="AE115" s="214"/>
      <c r="AF115" s="214"/>
      <c r="AG115" s="214" t="s">
        <v>186</v>
      </c>
      <c r="AH115" s="214"/>
      <c r="AI115" s="214"/>
      <c r="AJ115" s="214"/>
      <c r="AK115" s="214"/>
      <c r="AL115" s="214"/>
      <c r="AM115" s="214"/>
      <c r="AN115" s="214"/>
      <c r="AO115" s="214"/>
      <c r="AP115" s="214"/>
      <c r="AQ115" s="214"/>
      <c r="AR115" s="214"/>
      <c r="AS115" s="214"/>
      <c r="AT115" s="214"/>
      <c r="AU115" s="214"/>
      <c r="AV115" s="214"/>
      <c r="AW115" s="214"/>
      <c r="AX115" s="214"/>
      <c r="AY115" s="214"/>
      <c r="AZ115" s="214"/>
      <c r="BA115" s="214"/>
      <c r="BB115" s="214"/>
      <c r="BC115" s="214"/>
      <c r="BD115" s="214"/>
      <c r="BE115" s="214"/>
      <c r="BF115" s="214"/>
      <c r="BG115" s="214"/>
      <c r="BH115" s="214"/>
    </row>
    <row r="116" spans="1:60" outlineLevel="1" x14ac:dyDescent="0.2">
      <c r="A116" s="221"/>
      <c r="B116" s="222"/>
      <c r="C116" s="265" t="s">
        <v>402</v>
      </c>
      <c r="D116" s="262"/>
      <c r="E116" s="263">
        <v>0.06</v>
      </c>
      <c r="F116" s="223"/>
      <c r="G116" s="223"/>
      <c r="H116" s="223"/>
      <c r="I116" s="223"/>
      <c r="J116" s="223"/>
      <c r="K116" s="223"/>
      <c r="L116" s="223"/>
      <c r="M116" s="223"/>
      <c r="N116" s="223"/>
      <c r="O116" s="223"/>
      <c r="P116" s="223"/>
      <c r="Q116" s="223"/>
      <c r="R116" s="223"/>
      <c r="S116" s="223"/>
      <c r="T116" s="223"/>
      <c r="U116" s="223"/>
      <c r="V116" s="223"/>
      <c r="W116" s="223"/>
      <c r="X116" s="223"/>
      <c r="Y116" s="214"/>
      <c r="Z116" s="214"/>
      <c r="AA116" s="214"/>
      <c r="AB116" s="214"/>
      <c r="AC116" s="214"/>
      <c r="AD116" s="214"/>
      <c r="AE116" s="214"/>
      <c r="AF116" s="214"/>
      <c r="AG116" s="214" t="s">
        <v>186</v>
      </c>
      <c r="AH116" s="214">
        <v>2</v>
      </c>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row>
    <row r="117" spans="1:60" outlineLevel="1" x14ac:dyDescent="0.2">
      <c r="A117" s="221"/>
      <c r="B117" s="222"/>
      <c r="C117" s="264" t="s">
        <v>372</v>
      </c>
      <c r="D117" s="262"/>
      <c r="E117" s="263"/>
      <c r="F117" s="223"/>
      <c r="G117" s="223"/>
      <c r="H117" s="223"/>
      <c r="I117" s="223"/>
      <c r="J117" s="223"/>
      <c r="K117" s="223"/>
      <c r="L117" s="223"/>
      <c r="M117" s="223"/>
      <c r="N117" s="223"/>
      <c r="O117" s="223"/>
      <c r="P117" s="223"/>
      <c r="Q117" s="223"/>
      <c r="R117" s="223"/>
      <c r="S117" s="223"/>
      <c r="T117" s="223"/>
      <c r="U117" s="223"/>
      <c r="V117" s="223"/>
      <c r="W117" s="223"/>
      <c r="X117" s="223"/>
      <c r="Y117" s="214"/>
      <c r="Z117" s="214"/>
      <c r="AA117" s="214"/>
      <c r="AB117" s="214"/>
      <c r="AC117" s="214"/>
      <c r="AD117" s="214"/>
      <c r="AE117" s="214"/>
      <c r="AF117" s="214"/>
      <c r="AG117" s="214" t="s">
        <v>186</v>
      </c>
      <c r="AH117" s="214"/>
      <c r="AI117" s="214"/>
      <c r="AJ117" s="214"/>
      <c r="AK117" s="214"/>
      <c r="AL117" s="214"/>
      <c r="AM117" s="214"/>
      <c r="AN117" s="214"/>
      <c r="AO117" s="214"/>
      <c r="AP117" s="214"/>
      <c r="AQ117" s="214"/>
      <c r="AR117" s="214"/>
      <c r="AS117" s="214"/>
      <c r="AT117" s="214"/>
      <c r="AU117" s="214"/>
      <c r="AV117" s="214"/>
      <c r="AW117" s="214"/>
      <c r="AX117" s="214"/>
      <c r="AY117" s="214"/>
      <c r="AZ117" s="214"/>
      <c r="BA117" s="214"/>
      <c r="BB117" s="214"/>
      <c r="BC117" s="214"/>
      <c r="BD117" s="214"/>
      <c r="BE117" s="214"/>
      <c r="BF117" s="214"/>
      <c r="BG117" s="214"/>
      <c r="BH117" s="214"/>
    </row>
    <row r="118" spans="1:60" outlineLevel="1" x14ac:dyDescent="0.2">
      <c r="A118" s="221"/>
      <c r="B118" s="222"/>
      <c r="C118" s="250" t="s">
        <v>403</v>
      </c>
      <c r="D118" s="224"/>
      <c r="E118" s="225">
        <v>0.33119999999999999</v>
      </c>
      <c r="F118" s="223"/>
      <c r="G118" s="223"/>
      <c r="H118" s="223"/>
      <c r="I118" s="223"/>
      <c r="J118" s="223"/>
      <c r="K118" s="223"/>
      <c r="L118" s="223"/>
      <c r="M118" s="223"/>
      <c r="N118" s="223"/>
      <c r="O118" s="223"/>
      <c r="P118" s="223"/>
      <c r="Q118" s="223"/>
      <c r="R118" s="223"/>
      <c r="S118" s="223"/>
      <c r="T118" s="223"/>
      <c r="U118" s="223"/>
      <c r="V118" s="223"/>
      <c r="W118" s="223"/>
      <c r="X118" s="223"/>
      <c r="Y118" s="214"/>
      <c r="Z118" s="214"/>
      <c r="AA118" s="214"/>
      <c r="AB118" s="214"/>
      <c r="AC118" s="214"/>
      <c r="AD118" s="214"/>
      <c r="AE118" s="214"/>
      <c r="AF118" s="214"/>
      <c r="AG118" s="214" t="s">
        <v>186</v>
      </c>
      <c r="AH118" s="214">
        <v>5</v>
      </c>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214"/>
    </row>
    <row r="119" spans="1:60" x14ac:dyDescent="0.2">
      <c r="A119" s="227" t="s">
        <v>162</v>
      </c>
      <c r="B119" s="228" t="s">
        <v>132</v>
      </c>
      <c r="C119" s="245" t="s">
        <v>133</v>
      </c>
      <c r="D119" s="229"/>
      <c r="E119" s="230"/>
      <c r="F119" s="231"/>
      <c r="G119" s="231">
        <f>SUMIF(AG120:AG121,"&lt;&gt;NOR",G120:G121)</f>
        <v>0</v>
      </c>
      <c r="H119" s="231"/>
      <c r="I119" s="231">
        <f>SUM(I120:I121)</f>
        <v>0</v>
      </c>
      <c r="J119" s="231"/>
      <c r="K119" s="231">
        <f>SUM(K120:K121)</f>
        <v>0</v>
      </c>
      <c r="L119" s="231"/>
      <c r="M119" s="231">
        <f>SUM(M120:M121)</f>
        <v>0</v>
      </c>
      <c r="N119" s="231"/>
      <c r="O119" s="231">
        <f>SUM(O120:O121)</f>
        <v>0</v>
      </c>
      <c r="P119" s="231"/>
      <c r="Q119" s="231">
        <f>SUM(Q120:Q121)</f>
        <v>0</v>
      </c>
      <c r="R119" s="231"/>
      <c r="S119" s="231"/>
      <c r="T119" s="232"/>
      <c r="U119" s="226"/>
      <c r="V119" s="226">
        <f>SUM(V120:V121)</f>
        <v>1.91</v>
      </c>
      <c r="W119" s="226"/>
      <c r="X119" s="226"/>
      <c r="AG119" t="s">
        <v>163</v>
      </c>
    </row>
    <row r="120" spans="1:60" outlineLevel="1" x14ac:dyDescent="0.2">
      <c r="A120" s="233">
        <v>29</v>
      </c>
      <c r="B120" s="234" t="s">
        <v>404</v>
      </c>
      <c r="C120" s="246" t="s">
        <v>405</v>
      </c>
      <c r="D120" s="235" t="s">
        <v>200</v>
      </c>
      <c r="E120" s="236">
        <v>119.11914</v>
      </c>
      <c r="F120" s="237"/>
      <c r="G120" s="238">
        <f>ROUND(E120*F120,2)</f>
        <v>0</v>
      </c>
      <c r="H120" s="237"/>
      <c r="I120" s="238">
        <f>ROUND(E120*H120,2)</f>
        <v>0</v>
      </c>
      <c r="J120" s="237"/>
      <c r="K120" s="238">
        <f>ROUND(E120*J120,2)</f>
        <v>0</v>
      </c>
      <c r="L120" s="238">
        <v>21</v>
      </c>
      <c r="M120" s="238">
        <f>G120*(1+L120/100)</f>
        <v>0</v>
      </c>
      <c r="N120" s="238">
        <v>0</v>
      </c>
      <c r="O120" s="238">
        <f>ROUND(E120*N120,2)</f>
        <v>0</v>
      </c>
      <c r="P120" s="238">
        <v>0</v>
      </c>
      <c r="Q120" s="238">
        <f>ROUND(E120*P120,2)</f>
        <v>0</v>
      </c>
      <c r="R120" s="238" t="s">
        <v>193</v>
      </c>
      <c r="S120" s="238" t="s">
        <v>168</v>
      </c>
      <c r="T120" s="239" t="s">
        <v>168</v>
      </c>
      <c r="U120" s="223">
        <v>1.6E-2</v>
      </c>
      <c r="V120" s="223">
        <f>ROUND(E120*U120,2)</f>
        <v>1.91</v>
      </c>
      <c r="W120" s="223"/>
      <c r="X120" s="223" t="s">
        <v>201</v>
      </c>
      <c r="Y120" s="214"/>
      <c r="Z120" s="214"/>
      <c r="AA120" s="214"/>
      <c r="AB120" s="214"/>
      <c r="AC120" s="214"/>
      <c r="AD120" s="214"/>
      <c r="AE120" s="214"/>
      <c r="AF120" s="214"/>
      <c r="AG120" s="214" t="s">
        <v>406</v>
      </c>
      <c r="AH120" s="214"/>
      <c r="AI120" s="214"/>
      <c r="AJ120" s="214"/>
      <c r="AK120" s="214"/>
      <c r="AL120" s="214"/>
      <c r="AM120" s="214"/>
      <c r="AN120" s="214"/>
      <c r="AO120" s="214"/>
      <c r="AP120" s="214"/>
      <c r="AQ120" s="214"/>
      <c r="AR120" s="214"/>
      <c r="AS120" s="214"/>
      <c r="AT120" s="214"/>
      <c r="AU120" s="214"/>
      <c r="AV120" s="214"/>
      <c r="AW120" s="214"/>
      <c r="AX120" s="214"/>
      <c r="AY120" s="214"/>
      <c r="AZ120" s="214"/>
      <c r="BA120" s="214"/>
      <c r="BB120" s="214"/>
      <c r="BC120" s="214"/>
      <c r="BD120" s="214"/>
      <c r="BE120" s="214"/>
      <c r="BF120" s="214"/>
      <c r="BG120" s="214"/>
      <c r="BH120" s="214"/>
    </row>
    <row r="121" spans="1:60" outlineLevel="1" x14ac:dyDescent="0.2">
      <c r="A121" s="221"/>
      <c r="B121" s="222"/>
      <c r="C121" s="247" t="s">
        <v>203</v>
      </c>
      <c r="D121" s="241"/>
      <c r="E121" s="241"/>
      <c r="F121" s="241"/>
      <c r="G121" s="241"/>
      <c r="H121" s="223"/>
      <c r="I121" s="223"/>
      <c r="J121" s="223"/>
      <c r="K121" s="223"/>
      <c r="L121" s="223"/>
      <c r="M121" s="223"/>
      <c r="N121" s="223"/>
      <c r="O121" s="223"/>
      <c r="P121" s="223"/>
      <c r="Q121" s="223"/>
      <c r="R121" s="223"/>
      <c r="S121" s="223"/>
      <c r="T121" s="223"/>
      <c r="U121" s="223"/>
      <c r="V121" s="223"/>
      <c r="W121" s="223"/>
      <c r="X121" s="223"/>
      <c r="Y121" s="214"/>
      <c r="Z121" s="214"/>
      <c r="AA121" s="214"/>
      <c r="AB121" s="214"/>
      <c r="AC121" s="214"/>
      <c r="AD121" s="214"/>
      <c r="AE121" s="214"/>
      <c r="AF121" s="214"/>
      <c r="AG121" s="214" t="s">
        <v>172</v>
      </c>
      <c r="AH121" s="214"/>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row>
    <row r="122" spans="1:60" x14ac:dyDescent="0.2">
      <c r="A122" s="3"/>
      <c r="B122" s="4"/>
      <c r="C122" s="251"/>
      <c r="D122" s="6"/>
      <c r="E122" s="3"/>
      <c r="F122" s="3"/>
      <c r="G122" s="3"/>
      <c r="H122" s="3"/>
      <c r="I122" s="3"/>
      <c r="J122" s="3"/>
      <c r="K122" s="3"/>
      <c r="L122" s="3"/>
      <c r="M122" s="3"/>
      <c r="N122" s="3"/>
      <c r="O122" s="3"/>
      <c r="P122" s="3"/>
      <c r="Q122" s="3"/>
      <c r="R122" s="3"/>
      <c r="S122" s="3"/>
      <c r="T122" s="3"/>
      <c r="U122" s="3"/>
      <c r="V122" s="3"/>
      <c r="W122" s="3"/>
      <c r="X122" s="3"/>
      <c r="AE122">
        <v>15</v>
      </c>
      <c r="AF122">
        <v>21</v>
      </c>
      <c r="AG122" t="s">
        <v>149</v>
      </c>
    </row>
    <row r="123" spans="1:60" x14ac:dyDescent="0.2">
      <c r="A123" s="217"/>
      <c r="B123" s="218" t="s">
        <v>29</v>
      </c>
      <c r="C123" s="252"/>
      <c r="D123" s="219"/>
      <c r="E123" s="220"/>
      <c r="F123" s="220"/>
      <c r="G123" s="244">
        <f>G8+G14+G52+G89+G119</f>
        <v>0</v>
      </c>
      <c r="H123" s="3"/>
      <c r="I123" s="3"/>
      <c r="J123" s="3"/>
      <c r="K123" s="3"/>
      <c r="L123" s="3"/>
      <c r="M123" s="3"/>
      <c r="N123" s="3"/>
      <c r="O123" s="3"/>
      <c r="P123" s="3"/>
      <c r="Q123" s="3"/>
      <c r="R123" s="3"/>
      <c r="S123" s="3"/>
      <c r="T123" s="3"/>
      <c r="U123" s="3"/>
      <c r="V123" s="3"/>
      <c r="W123" s="3"/>
      <c r="X123" s="3"/>
      <c r="AE123">
        <f>SUMIF(L7:L121,AE122,G7:G121)</f>
        <v>0</v>
      </c>
      <c r="AF123">
        <f>SUMIF(L7:L121,AF122,G7:G121)</f>
        <v>0</v>
      </c>
      <c r="AG123" t="s">
        <v>204</v>
      </c>
    </row>
    <row r="124" spans="1:60" x14ac:dyDescent="0.2">
      <c r="C124" s="253"/>
      <c r="D124" s="10"/>
      <c r="AG124" t="s">
        <v>206</v>
      </c>
    </row>
    <row r="125" spans="1:60" x14ac:dyDescent="0.2">
      <c r="D125" s="10"/>
    </row>
    <row r="126" spans="1:60" x14ac:dyDescent="0.2">
      <c r="D126" s="10"/>
    </row>
    <row r="127" spans="1:60" x14ac:dyDescent="0.2">
      <c r="D127" s="10"/>
    </row>
    <row r="128" spans="1:60"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19">
    <mergeCell ref="C121:G121"/>
    <mergeCell ref="C56:G56"/>
    <mergeCell ref="C57:G57"/>
    <mergeCell ref="C67:G67"/>
    <mergeCell ref="C80:G80"/>
    <mergeCell ref="C99:G99"/>
    <mergeCell ref="C102:G102"/>
    <mergeCell ref="C26:G26"/>
    <mergeCell ref="C31:G31"/>
    <mergeCell ref="C40:G40"/>
    <mergeCell ref="C49:G49"/>
    <mergeCell ref="C54:G54"/>
    <mergeCell ref="C55:G55"/>
    <mergeCell ref="A1:G1"/>
    <mergeCell ref="C2:G2"/>
    <mergeCell ref="C3:G3"/>
    <mergeCell ref="C4:G4"/>
    <mergeCell ref="C16:G16"/>
    <mergeCell ref="C21:G21"/>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9" t="s">
        <v>136</v>
      </c>
      <c r="B1" s="199"/>
      <c r="C1" s="199"/>
      <c r="D1" s="199"/>
      <c r="E1" s="199"/>
      <c r="F1" s="199"/>
      <c r="G1" s="199"/>
      <c r="AG1" t="s">
        <v>137</v>
      </c>
    </row>
    <row r="2" spans="1:60" ht="24.95" customHeight="1" x14ac:dyDescent="0.2">
      <c r="A2" s="200" t="s">
        <v>7</v>
      </c>
      <c r="B2" s="49" t="s">
        <v>43</v>
      </c>
      <c r="C2" s="203" t="s">
        <v>44</v>
      </c>
      <c r="D2" s="201"/>
      <c r="E2" s="201"/>
      <c r="F2" s="201"/>
      <c r="G2" s="202"/>
      <c r="AG2" t="s">
        <v>138</v>
      </c>
    </row>
    <row r="3" spans="1:60" ht="24.95" customHeight="1" x14ac:dyDescent="0.2">
      <c r="A3" s="200" t="s">
        <v>8</v>
      </c>
      <c r="B3" s="49" t="s">
        <v>61</v>
      </c>
      <c r="C3" s="203" t="s">
        <v>62</v>
      </c>
      <c r="D3" s="201"/>
      <c r="E3" s="201"/>
      <c r="F3" s="201"/>
      <c r="G3" s="202"/>
      <c r="AC3" s="179" t="s">
        <v>138</v>
      </c>
      <c r="AG3" t="s">
        <v>139</v>
      </c>
    </row>
    <row r="4" spans="1:60" ht="24.95" customHeight="1" x14ac:dyDescent="0.2">
      <c r="A4" s="204" t="s">
        <v>9</v>
      </c>
      <c r="B4" s="205" t="s">
        <v>63</v>
      </c>
      <c r="C4" s="206" t="s">
        <v>62</v>
      </c>
      <c r="D4" s="207"/>
      <c r="E4" s="207"/>
      <c r="F4" s="207"/>
      <c r="G4" s="208"/>
      <c r="AG4" t="s">
        <v>140</v>
      </c>
    </row>
    <row r="5" spans="1:60" x14ac:dyDescent="0.2">
      <c r="D5" s="10"/>
    </row>
    <row r="6" spans="1:60" ht="38.25" x14ac:dyDescent="0.2">
      <c r="A6" s="210" t="s">
        <v>141</v>
      </c>
      <c r="B6" s="212" t="s">
        <v>142</v>
      </c>
      <c r="C6" s="212" t="s">
        <v>143</v>
      </c>
      <c r="D6" s="211" t="s">
        <v>144</v>
      </c>
      <c r="E6" s="210" t="s">
        <v>145</v>
      </c>
      <c r="F6" s="209" t="s">
        <v>146</v>
      </c>
      <c r="G6" s="210" t="s">
        <v>29</v>
      </c>
      <c r="H6" s="213" t="s">
        <v>30</v>
      </c>
      <c r="I6" s="213" t="s">
        <v>147</v>
      </c>
      <c r="J6" s="213" t="s">
        <v>31</v>
      </c>
      <c r="K6" s="213" t="s">
        <v>148</v>
      </c>
      <c r="L6" s="213" t="s">
        <v>149</v>
      </c>
      <c r="M6" s="213" t="s">
        <v>150</v>
      </c>
      <c r="N6" s="213" t="s">
        <v>151</v>
      </c>
      <c r="O6" s="213" t="s">
        <v>152</v>
      </c>
      <c r="P6" s="213" t="s">
        <v>153</v>
      </c>
      <c r="Q6" s="213" t="s">
        <v>154</v>
      </c>
      <c r="R6" s="213" t="s">
        <v>155</v>
      </c>
      <c r="S6" s="213" t="s">
        <v>156</v>
      </c>
      <c r="T6" s="213" t="s">
        <v>157</v>
      </c>
      <c r="U6" s="213" t="s">
        <v>158</v>
      </c>
      <c r="V6" s="213" t="s">
        <v>159</v>
      </c>
      <c r="W6" s="213" t="s">
        <v>160</v>
      </c>
      <c r="X6" s="213" t="s">
        <v>161</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7" t="s">
        <v>162</v>
      </c>
      <c r="B8" s="228" t="s">
        <v>134</v>
      </c>
      <c r="C8" s="245" t="s">
        <v>27</v>
      </c>
      <c r="D8" s="229"/>
      <c r="E8" s="230"/>
      <c r="F8" s="231"/>
      <c r="G8" s="231">
        <f>SUMIF(AG9:AG24,"&lt;&gt;NOR",G9:G24)</f>
        <v>0</v>
      </c>
      <c r="H8" s="231"/>
      <c r="I8" s="231">
        <f>SUM(I9:I24)</f>
        <v>0</v>
      </c>
      <c r="J8" s="231"/>
      <c r="K8" s="231">
        <f>SUM(K9:K24)</f>
        <v>0</v>
      </c>
      <c r="L8" s="231"/>
      <c r="M8" s="231">
        <f>SUM(M9:M24)</f>
        <v>0</v>
      </c>
      <c r="N8" s="231"/>
      <c r="O8" s="231">
        <f>SUM(O9:O24)</f>
        <v>0</v>
      </c>
      <c r="P8" s="231"/>
      <c r="Q8" s="231">
        <f>SUM(Q9:Q24)</f>
        <v>0</v>
      </c>
      <c r="R8" s="231"/>
      <c r="S8" s="231"/>
      <c r="T8" s="232"/>
      <c r="U8" s="226"/>
      <c r="V8" s="226">
        <f>SUM(V9:V24)</f>
        <v>0</v>
      </c>
      <c r="W8" s="226"/>
      <c r="X8" s="226"/>
      <c r="AG8" t="s">
        <v>163</v>
      </c>
    </row>
    <row r="9" spans="1:60" outlineLevel="1" x14ac:dyDescent="0.2">
      <c r="A9" s="254">
        <v>1</v>
      </c>
      <c r="B9" s="255" t="s">
        <v>407</v>
      </c>
      <c r="C9" s="261" t="s">
        <v>408</v>
      </c>
      <c r="D9" s="256" t="s">
        <v>175</v>
      </c>
      <c r="E9" s="257">
        <v>1</v>
      </c>
      <c r="F9" s="258"/>
      <c r="G9" s="259">
        <f>ROUND(E9*F9,2)</f>
        <v>0</v>
      </c>
      <c r="H9" s="258"/>
      <c r="I9" s="259">
        <f>ROUND(E9*H9,2)</f>
        <v>0</v>
      </c>
      <c r="J9" s="258"/>
      <c r="K9" s="259">
        <f>ROUND(E9*J9,2)</f>
        <v>0</v>
      </c>
      <c r="L9" s="259">
        <v>21</v>
      </c>
      <c r="M9" s="259">
        <f>G9*(1+L9/100)</f>
        <v>0</v>
      </c>
      <c r="N9" s="259">
        <v>0</v>
      </c>
      <c r="O9" s="259">
        <f>ROUND(E9*N9,2)</f>
        <v>0</v>
      </c>
      <c r="P9" s="259">
        <v>0</v>
      </c>
      <c r="Q9" s="259">
        <f>ROUND(E9*P9,2)</f>
        <v>0</v>
      </c>
      <c r="R9" s="259"/>
      <c r="S9" s="259" t="s">
        <v>168</v>
      </c>
      <c r="T9" s="260" t="s">
        <v>176</v>
      </c>
      <c r="U9" s="223">
        <v>0</v>
      </c>
      <c r="V9" s="223">
        <f>ROUND(E9*U9,2)</f>
        <v>0</v>
      </c>
      <c r="W9" s="223"/>
      <c r="X9" s="223" t="s">
        <v>177</v>
      </c>
      <c r="Y9" s="214"/>
      <c r="Z9" s="214"/>
      <c r="AA9" s="214"/>
      <c r="AB9" s="214"/>
      <c r="AC9" s="214"/>
      <c r="AD9" s="214"/>
      <c r="AE9" s="214"/>
      <c r="AF9" s="214"/>
      <c r="AG9" s="214" t="s">
        <v>178</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54">
        <v>2</v>
      </c>
      <c r="B10" s="255" t="s">
        <v>409</v>
      </c>
      <c r="C10" s="261" t="s">
        <v>410</v>
      </c>
      <c r="D10" s="256" t="s">
        <v>175</v>
      </c>
      <c r="E10" s="257">
        <v>1</v>
      </c>
      <c r="F10" s="258"/>
      <c r="G10" s="259">
        <f>ROUND(E10*F10,2)</f>
        <v>0</v>
      </c>
      <c r="H10" s="258"/>
      <c r="I10" s="259">
        <f>ROUND(E10*H10,2)</f>
        <v>0</v>
      </c>
      <c r="J10" s="258"/>
      <c r="K10" s="259">
        <f>ROUND(E10*J10,2)</f>
        <v>0</v>
      </c>
      <c r="L10" s="259">
        <v>21</v>
      </c>
      <c r="M10" s="259">
        <f>G10*(1+L10/100)</f>
        <v>0</v>
      </c>
      <c r="N10" s="259">
        <v>0</v>
      </c>
      <c r="O10" s="259">
        <f>ROUND(E10*N10,2)</f>
        <v>0</v>
      </c>
      <c r="P10" s="259">
        <v>0</v>
      </c>
      <c r="Q10" s="259">
        <f>ROUND(E10*P10,2)</f>
        <v>0</v>
      </c>
      <c r="R10" s="259"/>
      <c r="S10" s="259" t="s">
        <v>168</v>
      </c>
      <c r="T10" s="260" t="s">
        <v>176</v>
      </c>
      <c r="U10" s="223">
        <v>0</v>
      </c>
      <c r="V10" s="223">
        <f>ROUND(E10*U10,2)</f>
        <v>0</v>
      </c>
      <c r="W10" s="223"/>
      <c r="X10" s="223" t="s">
        <v>177</v>
      </c>
      <c r="Y10" s="214"/>
      <c r="Z10" s="214"/>
      <c r="AA10" s="214"/>
      <c r="AB10" s="214"/>
      <c r="AC10" s="214"/>
      <c r="AD10" s="214"/>
      <c r="AE10" s="214"/>
      <c r="AF10" s="214"/>
      <c r="AG10" s="214" t="s">
        <v>178</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33">
        <v>3</v>
      </c>
      <c r="B11" s="234" t="s">
        <v>411</v>
      </c>
      <c r="C11" s="246" t="s">
        <v>412</v>
      </c>
      <c r="D11" s="235" t="s">
        <v>175</v>
      </c>
      <c r="E11" s="236">
        <v>1</v>
      </c>
      <c r="F11" s="237"/>
      <c r="G11" s="238">
        <f>ROUND(E11*F11,2)</f>
        <v>0</v>
      </c>
      <c r="H11" s="237"/>
      <c r="I11" s="238">
        <f>ROUND(E11*H11,2)</f>
        <v>0</v>
      </c>
      <c r="J11" s="237"/>
      <c r="K11" s="238">
        <f>ROUND(E11*J11,2)</f>
        <v>0</v>
      </c>
      <c r="L11" s="238">
        <v>21</v>
      </c>
      <c r="M11" s="238">
        <f>G11*(1+L11/100)</f>
        <v>0</v>
      </c>
      <c r="N11" s="238">
        <v>0</v>
      </c>
      <c r="O11" s="238">
        <f>ROUND(E11*N11,2)</f>
        <v>0</v>
      </c>
      <c r="P11" s="238">
        <v>0</v>
      </c>
      <c r="Q11" s="238">
        <f>ROUND(E11*P11,2)</f>
        <v>0</v>
      </c>
      <c r="R11" s="238"/>
      <c r="S11" s="238" t="s">
        <v>168</v>
      </c>
      <c r="T11" s="239" t="s">
        <v>176</v>
      </c>
      <c r="U11" s="223">
        <v>0</v>
      </c>
      <c r="V11" s="223">
        <f>ROUND(E11*U11,2)</f>
        <v>0</v>
      </c>
      <c r="W11" s="223"/>
      <c r="X11" s="223" t="s">
        <v>177</v>
      </c>
      <c r="Y11" s="214"/>
      <c r="Z11" s="214"/>
      <c r="AA11" s="214"/>
      <c r="AB11" s="214"/>
      <c r="AC11" s="214"/>
      <c r="AD11" s="214"/>
      <c r="AE11" s="214"/>
      <c r="AF11" s="214"/>
      <c r="AG11" s="214" t="s">
        <v>178</v>
      </c>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ht="22.5" outlineLevel="1" x14ac:dyDescent="0.2">
      <c r="A12" s="221"/>
      <c r="B12" s="222"/>
      <c r="C12" s="248" t="s">
        <v>413</v>
      </c>
      <c r="D12" s="242"/>
      <c r="E12" s="242"/>
      <c r="F12" s="242"/>
      <c r="G12" s="242"/>
      <c r="H12" s="223"/>
      <c r="I12" s="223"/>
      <c r="J12" s="223"/>
      <c r="K12" s="223"/>
      <c r="L12" s="223"/>
      <c r="M12" s="223"/>
      <c r="N12" s="223"/>
      <c r="O12" s="223"/>
      <c r="P12" s="223"/>
      <c r="Q12" s="223"/>
      <c r="R12" s="223"/>
      <c r="S12" s="223"/>
      <c r="T12" s="223"/>
      <c r="U12" s="223"/>
      <c r="V12" s="223"/>
      <c r="W12" s="223"/>
      <c r="X12" s="223"/>
      <c r="Y12" s="214"/>
      <c r="Z12" s="214"/>
      <c r="AA12" s="214"/>
      <c r="AB12" s="214"/>
      <c r="AC12" s="214"/>
      <c r="AD12" s="214"/>
      <c r="AE12" s="214"/>
      <c r="AF12" s="214"/>
      <c r="AG12" s="214" t="s">
        <v>179</v>
      </c>
      <c r="AH12" s="214"/>
      <c r="AI12" s="214"/>
      <c r="AJ12" s="214"/>
      <c r="AK12" s="214"/>
      <c r="AL12" s="214"/>
      <c r="AM12" s="214"/>
      <c r="AN12" s="214"/>
      <c r="AO12" s="214"/>
      <c r="AP12" s="214"/>
      <c r="AQ12" s="214"/>
      <c r="AR12" s="214"/>
      <c r="AS12" s="214"/>
      <c r="AT12" s="214"/>
      <c r="AU12" s="214"/>
      <c r="AV12" s="214"/>
      <c r="AW12" s="214"/>
      <c r="AX12" s="214"/>
      <c r="AY12" s="214"/>
      <c r="AZ12" s="214"/>
      <c r="BA12" s="240" t="str">
        <f>C12</f>
        <v>Náklady spojené se zřízením přípojek energií k objektům zařízení staveniště, vybudování případných měřících odběrných míst a zřízení, případná příprava území pro objekty zařízení staveniště a vlastní vybudování objektů zařízení staveniště.</v>
      </c>
      <c r="BB12" s="214"/>
      <c r="BC12" s="214"/>
      <c r="BD12" s="214"/>
      <c r="BE12" s="214"/>
      <c r="BF12" s="214"/>
      <c r="BG12" s="214"/>
      <c r="BH12" s="214"/>
    </row>
    <row r="13" spans="1:60" outlineLevel="1" x14ac:dyDescent="0.2">
      <c r="A13" s="233">
        <v>4</v>
      </c>
      <c r="B13" s="234" t="s">
        <v>414</v>
      </c>
      <c r="C13" s="246" t="s">
        <v>415</v>
      </c>
      <c r="D13" s="235" t="s">
        <v>175</v>
      </c>
      <c r="E13" s="236">
        <v>1</v>
      </c>
      <c r="F13" s="237"/>
      <c r="G13" s="238">
        <f>ROUND(E13*F13,2)</f>
        <v>0</v>
      </c>
      <c r="H13" s="237"/>
      <c r="I13" s="238">
        <f>ROUND(E13*H13,2)</f>
        <v>0</v>
      </c>
      <c r="J13" s="237"/>
      <c r="K13" s="238">
        <f>ROUND(E13*J13,2)</f>
        <v>0</v>
      </c>
      <c r="L13" s="238">
        <v>21</v>
      </c>
      <c r="M13" s="238">
        <f>G13*(1+L13/100)</f>
        <v>0</v>
      </c>
      <c r="N13" s="238">
        <v>0</v>
      </c>
      <c r="O13" s="238">
        <f>ROUND(E13*N13,2)</f>
        <v>0</v>
      </c>
      <c r="P13" s="238">
        <v>0</v>
      </c>
      <c r="Q13" s="238">
        <f>ROUND(E13*P13,2)</f>
        <v>0</v>
      </c>
      <c r="R13" s="238"/>
      <c r="S13" s="238" t="s">
        <v>168</v>
      </c>
      <c r="T13" s="239" t="s">
        <v>176</v>
      </c>
      <c r="U13" s="223">
        <v>0</v>
      </c>
      <c r="V13" s="223">
        <f>ROUND(E13*U13,2)</f>
        <v>0</v>
      </c>
      <c r="W13" s="223"/>
      <c r="X13" s="223" t="s">
        <v>177</v>
      </c>
      <c r="Y13" s="214"/>
      <c r="Z13" s="214"/>
      <c r="AA13" s="214"/>
      <c r="AB13" s="214"/>
      <c r="AC13" s="214"/>
      <c r="AD13" s="214"/>
      <c r="AE13" s="214"/>
      <c r="AF13" s="214"/>
      <c r="AG13" s="214" t="s">
        <v>178</v>
      </c>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ht="33.75" outlineLevel="1" x14ac:dyDescent="0.2">
      <c r="A14" s="221"/>
      <c r="B14" s="222"/>
      <c r="C14" s="248" t="s">
        <v>416</v>
      </c>
      <c r="D14" s="242"/>
      <c r="E14" s="242"/>
      <c r="F14" s="242"/>
      <c r="G14" s="242"/>
      <c r="H14" s="223"/>
      <c r="I14" s="223"/>
      <c r="J14" s="223"/>
      <c r="K14" s="223"/>
      <c r="L14" s="223"/>
      <c r="M14" s="223"/>
      <c r="N14" s="223"/>
      <c r="O14" s="223"/>
      <c r="P14" s="223"/>
      <c r="Q14" s="223"/>
      <c r="R14" s="223"/>
      <c r="S14" s="223"/>
      <c r="T14" s="223"/>
      <c r="U14" s="223"/>
      <c r="V14" s="223"/>
      <c r="W14" s="223"/>
      <c r="X14" s="223"/>
      <c r="Y14" s="214"/>
      <c r="Z14" s="214"/>
      <c r="AA14" s="214"/>
      <c r="AB14" s="214"/>
      <c r="AC14" s="214"/>
      <c r="AD14" s="214"/>
      <c r="AE14" s="214"/>
      <c r="AF14" s="214"/>
      <c r="AG14" s="214" t="s">
        <v>179</v>
      </c>
      <c r="AH14" s="214"/>
      <c r="AI14" s="214"/>
      <c r="AJ14" s="214"/>
      <c r="AK14" s="214"/>
      <c r="AL14" s="214"/>
      <c r="AM14" s="214"/>
      <c r="AN14" s="214"/>
      <c r="AO14" s="214"/>
      <c r="AP14" s="214"/>
      <c r="AQ14" s="214"/>
      <c r="AR14" s="214"/>
      <c r="AS14" s="214"/>
      <c r="AT14" s="214"/>
      <c r="AU14" s="214"/>
      <c r="AV14" s="214"/>
      <c r="AW14" s="214"/>
      <c r="AX14" s="214"/>
      <c r="AY14" s="214"/>
      <c r="AZ14" s="214"/>
      <c r="BA14" s="240" t="str">
        <f>C14</f>
        <v>Náklady na vybavení objektů zařízení staveniště, ostraha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B14" s="214"/>
      <c r="BC14" s="214"/>
      <c r="BD14" s="214"/>
      <c r="BE14" s="214"/>
      <c r="BF14" s="214"/>
      <c r="BG14" s="214"/>
      <c r="BH14" s="214"/>
    </row>
    <row r="15" spans="1:60" outlineLevel="1" x14ac:dyDescent="0.2">
      <c r="A15" s="233">
        <v>5</v>
      </c>
      <c r="B15" s="234" t="s">
        <v>417</v>
      </c>
      <c r="C15" s="246" t="s">
        <v>418</v>
      </c>
      <c r="D15" s="235" t="s">
        <v>175</v>
      </c>
      <c r="E15" s="236">
        <v>1</v>
      </c>
      <c r="F15" s="237"/>
      <c r="G15" s="238">
        <f>ROUND(E15*F15,2)</f>
        <v>0</v>
      </c>
      <c r="H15" s="237"/>
      <c r="I15" s="238">
        <f>ROUND(E15*H15,2)</f>
        <v>0</v>
      </c>
      <c r="J15" s="237"/>
      <c r="K15" s="238">
        <f>ROUND(E15*J15,2)</f>
        <v>0</v>
      </c>
      <c r="L15" s="238">
        <v>21</v>
      </c>
      <c r="M15" s="238">
        <f>G15*(1+L15/100)</f>
        <v>0</v>
      </c>
      <c r="N15" s="238">
        <v>0</v>
      </c>
      <c r="O15" s="238">
        <f>ROUND(E15*N15,2)</f>
        <v>0</v>
      </c>
      <c r="P15" s="238">
        <v>0</v>
      </c>
      <c r="Q15" s="238">
        <f>ROUND(E15*P15,2)</f>
        <v>0</v>
      </c>
      <c r="R15" s="238"/>
      <c r="S15" s="238" t="s">
        <v>168</v>
      </c>
      <c r="T15" s="239" t="s">
        <v>176</v>
      </c>
      <c r="U15" s="223">
        <v>0</v>
      </c>
      <c r="V15" s="223">
        <f>ROUND(E15*U15,2)</f>
        <v>0</v>
      </c>
      <c r="W15" s="223"/>
      <c r="X15" s="223" t="s">
        <v>177</v>
      </c>
      <c r="Y15" s="214"/>
      <c r="Z15" s="214"/>
      <c r="AA15" s="214"/>
      <c r="AB15" s="214"/>
      <c r="AC15" s="214"/>
      <c r="AD15" s="214"/>
      <c r="AE15" s="214"/>
      <c r="AF15" s="214"/>
      <c r="AG15" s="214" t="s">
        <v>178</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ht="22.5" outlineLevel="1" x14ac:dyDescent="0.2">
      <c r="A16" s="221"/>
      <c r="B16" s="222"/>
      <c r="C16" s="248" t="s">
        <v>419</v>
      </c>
      <c r="D16" s="242"/>
      <c r="E16" s="242"/>
      <c r="F16" s="242"/>
      <c r="G16" s="242"/>
      <c r="H16" s="223"/>
      <c r="I16" s="223"/>
      <c r="J16" s="223"/>
      <c r="K16" s="223"/>
      <c r="L16" s="223"/>
      <c r="M16" s="223"/>
      <c r="N16" s="223"/>
      <c r="O16" s="223"/>
      <c r="P16" s="223"/>
      <c r="Q16" s="223"/>
      <c r="R16" s="223"/>
      <c r="S16" s="223"/>
      <c r="T16" s="223"/>
      <c r="U16" s="223"/>
      <c r="V16" s="223"/>
      <c r="W16" s="223"/>
      <c r="X16" s="223"/>
      <c r="Y16" s="214"/>
      <c r="Z16" s="214"/>
      <c r="AA16" s="214"/>
      <c r="AB16" s="214"/>
      <c r="AC16" s="214"/>
      <c r="AD16" s="214"/>
      <c r="AE16" s="214"/>
      <c r="AF16" s="214"/>
      <c r="AG16" s="214" t="s">
        <v>179</v>
      </c>
      <c r="AH16" s="214"/>
      <c r="AI16" s="214"/>
      <c r="AJ16" s="214"/>
      <c r="AK16" s="214"/>
      <c r="AL16" s="214"/>
      <c r="AM16" s="214"/>
      <c r="AN16" s="214"/>
      <c r="AO16" s="214"/>
      <c r="AP16" s="214"/>
      <c r="AQ16" s="214"/>
      <c r="AR16" s="214"/>
      <c r="AS16" s="214"/>
      <c r="AT16" s="214"/>
      <c r="AU16" s="214"/>
      <c r="AV16" s="214"/>
      <c r="AW16" s="214"/>
      <c r="AX16" s="214"/>
      <c r="AY16" s="214"/>
      <c r="AZ16" s="214"/>
      <c r="BA16" s="240" t="str">
        <f>C16</f>
        <v>Odstranění objektů zařízení staveniště včetně přípojek energií a jejich odvoz. Položka zahrnuje i náklady na úpravu povrchů po odstranění zařízení staveniště a úklid ploch, na kterých bylo zařízení staveniště provozováno.</v>
      </c>
      <c r="BB16" s="214"/>
      <c r="BC16" s="214"/>
      <c r="BD16" s="214"/>
      <c r="BE16" s="214"/>
      <c r="BF16" s="214"/>
      <c r="BG16" s="214"/>
      <c r="BH16" s="214"/>
    </row>
    <row r="17" spans="1:60" outlineLevel="1" x14ac:dyDescent="0.2">
      <c r="A17" s="233">
        <v>6</v>
      </c>
      <c r="B17" s="234" t="s">
        <v>420</v>
      </c>
      <c r="C17" s="246" t="s">
        <v>421</v>
      </c>
      <c r="D17" s="235" t="s">
        <v>175</v>
      </c>
      <c r="E17" s="236">
        <v>1</v>
      </c>
      <c r="F17" s="237"/>
      <c r="G17" s="238">
        <f>ROUND(E17*F17,2)</f>
        <v>0</v>
      </c>
      <c r="H17" s="237"/>
      <c r="I17" s="238">
        <f>ROUND(E17*H17,2)</f>
        <v>0</v>
      </c>
      <c r="J17" s="237"/>
      <c r="K17" s="238">
        <f>ROUND(E17*J17,2)</f>
        <v>0</v>
      </c>
      <c r="L17" s="238">
        <v>21</v>
      </c>
      <c r="M17" s="238">
        <f>G17*(1+L17/100)</f>
        <v>0</v>
      </c>
      <c r="N17" s="238">
        <v>0</v>
      </c>
      <c r="O17" s="238">
        <f>ROUND(E17*N17,2)</f>
        <v>0</v>
      </c>
      <c r="P17" s="238">
        <v>0</v>
      </c>
      <c r="Q17" s="238">
        <f>ROUND(E17*P17,2)</f>
        <v>0</v>
      </c>
      <c r="R17" s="238"/>
      <c r="S17" s="238" t="s">
        <v>168</v>
      </c>
      <c r="T17" s="239" t="s">
        <v>176</v>
      </c>
      <c r="U17" s="223">
        <v>0</v>
      </c>
      <c r="V17" s="223">
        <f>ROUND(E17*U17,2)</f>
        <v>0</v>
      </c>
      <c r="W17" s="223"/>
      <c r="X17" s="223" t="s">
        <v>177</v>
      </c>
      <c r="Y17" s="214"/>
      <c r="Z17" s="214"/>
      <c r="AA17" s="214"/>
      <c r="AB17" s="214"/>
      <c r="AC17" s="214"/>
      <c r="AD17" s="214"/>
      <c r="AE17" s="214"/>
      <c r="AF17" s="214"/>
      <c r="AG17" s="214" t="s">
        <v>178</v>
      </c>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ht="33.75" outlineLevel="1" x14ac:dyDescent="0.2">
      <c r="A18" s="221"/>
      <c r="B18" s="222"/>
      <c r="C18" s="248" t="s">
        <v>422</v>
      </c>
      <c r="D18" s="242"/>
      <c r="E18" s="242"/>
      <c r="F18" s="242"/>
      <c r="G18" s="242"/>
      <c r="H18" s="223"/>
      <c r="I18" s="223"/>
      <c r="J18" s="223"/>
      <c r="K18" s="223"/>
      <c r="L18" s="223"/>
      <c r="M18" s="223"/>
      <c r="N18" s="223"/>
      <c r="O18" s="223"/>
      <c r="P18" s="223"/>
      <c r="Q18" s="223"/>
      <c r="R18" s="223"/>
      <c r="S18" s="223"/>
      <c r="T18" s="223"/>
      <c r="U18" s="223"/>
      <c r="V18" s="223"/>
      <c r="W18" s="223"/>
      <c r="X18" s="223"/>
      <c r="Y18" s="214"/>
      <c r="Z18" s="214"/>
      <c r="AA18" s="214"/>
      <c r="AB18" s="214"/>
      <c r="AC18" s="214"/>
      <c r="AD18" s="214"/>
      <c r="AE18" s="214"/>
      <c r="AF18" s="214"/>
      <c r="AG18" s="214" t="s">
        <v>179</v>
      </c>
      <c r="AH18" s="214"/>
      <c r="AI18" s="214"/>
      <c r="AJ18" s="214"/>
      <c r="AK18" s="214"/>
      <c r="AL18" s="214"/>
      <c r="AM18" s="214"/>
      <c r="AN18" s="214"/>
      <c r="AO18" s="214"/>
      <c r="AP18" s="214"/>
      <c r="AQ18" s="214"/>
      <c r="AR18" s="214"/>
      <c r="AS18" s="214"/>
      <c r="AT18" s="214"/>
      <c r="AU18" s="214"/>
      <c r="AV18" s="214"/>
      <c r="AW18" s="214"/>
      <c r="AX18" s="214"/>
      <c r="AY18" s="214"/>
      <c r="AZ18" s="214"/>
      <c r="BA18" s="240" t="str">
        <f>C18</f>
        <v>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v>
      </c>
      <c r="BB18" s="214"/>
      <c r="BC18" s="214"/>
      <c r="BD18" s="214"/>
      <c r="BE18" s="214"/>
      <c r="BF18" s="214"/>
      <c r="BG18" s="214"/>
      <c r="BH18" s="214"/>
    </row>
    <row r="19" spans="1:60" outlineLevel="1" x14ac:dyDescent="0.2">
      <c r="A19" s="233">
        <v>7</v>
      </c>
      <c r="B19" s="234" t="s">
        <v>423</v>
      </c>
      <c r="C19" s="246" t="s">
        <v>424</v>
      </c>
      <c r="D19" s="235" t="s">
        <v>175</v>
      </c>
      <c r="E19" s="236">
        <v>1</v>
      </c>
      <c r="F19" s="237"/>
      <c r="G19" s="238">
        <f>ROUND(E19*F19,2)</f>
        <v>0</v>
      </c>
      <c r="H19" s="237"/>
      <c r="I19" s="238">
        <f>ROUND(E19*H19,2)</f>
        <v>0</v>
      </c>
      <c r="J19" s="237"/>
      <c r="K19" s="238">
        <f>ROUND(E19*J19,2)</f>
        <v>0</v>
      </c>
      <c r="L19" s="238">
        <v>21</v>
      </c>
      <c r="M19" s="238">
        <f>G19*(1+L19/100)</f>
        <v>0</v>
      </c>
      <c r="N19" s="238">
        <v>0</v>
      </c>
      <c r="O19" s="238">
        <f>ROUND(E19*N19,2)</f>
        <v>0</v>
      </c>
      <c r="P19" s="238">
        <v>0</v>
      </c>
      <c r="Q19" s="238">
        <f>ROUND(E19*P19,2)</f>
        <v>0</v>
      </c>
      <c r="R19" s="238"/>
      <c r="S19" s="238" t="s">
        <v>168</v>
      </c>
      <c r="T19" s="239" t="s">
        <v>176</v>
      </c>
      <c r="U19" s="223">
        <v>0</v>
      </c>
      <c r="V19" s="223">
        <f>ROUND(E19*U19,2)</f>
        <v>0</v>
      </c>
      <c r="W19" s="223"/>
      <c r="X19" s="223" t="s">
        <v>177</v>
      </c>
      <c r="Y19" s="214"/>
      <c r="Z19" s="214"/>
      <c r="AA19" s="214"/>
      <c r="AB19" s="214"/>
      <c r="AC19" s="214"/>
      <c r="AD19" s="214"/>
      <c r="AE19" s="214"/>
      <c r="AF19" s="214"/>
      <c r="AG19" s="214" t="s">
        <v>178</v>
      </c>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21"/>
      <c r="B20" s="222"/>
      <c r="C20" s="248" t="s">
        <v>425</v>
      </c>
      <c r="D20" s="242"/>
      <c r="E20" s="242"/>
      <c r="F20" s="242"/>
      <c r="G20" s="242"/>
      <c r="H20" s="223"/>
      <c r="I20" s="223"/>
      <c r="J20" s="223"/>
      <c r="K20" s="223"/>
      <c r="L20" s="223"/>
      <c r="M20" s="223"/>
      <c r="N20" s="223"/>
      <c r="O20" s="223"/>
      <c r="P20" s="223"/>
      <c r="Q20" s="223"/>
      <c r="R20" s="223"/>
      <c r="S20" s="223"/>
      <c r="T20" s="223"/>
      <c r="U20" s="223"/>
      <c r="V20" s="223"/>
      <c r="W20" s="223"/>
      <c r="X20" s="223"/>
      <c r="Y20" s="214"/>
      <c r="Z20" s="214"/>
      <c r="AA20" s="214"/>
      <c r="AB20" s="214"/>
      <c r="AC20" s="214"/>
      <c r="AD20" s="214"/>
      <c r="AE20" s="214"/>
      <c r="AF20" s="214"/>
      <c r="AG20" s="214" t="s">
        <v>179</v>
      </c>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33">
        <v>8</v>
      </c>
      <c r="B21" s="234" t="s">
        <v>426</v>
      </c>
      <c r="C21" s="246" t="s">
        <v>427</v>
      </c>
      <c r="D21" s="235" t="s">
        <v>175</v>
      </c>
      <c r="E21" s="236">
        <v>1</v>
      </c>
      <c r="F21" s="237"/>
      <c r="G21" s="238">
        <f>ROUND(E21*F21,2)</f>
        <v>0</v>
      </c>
      <c r="H21" s="237"/>
      <c r="I21" s="238">
        <f>ROUND(E21*H21,2)</f>
        <v>0</v>
      </c>
      <c r="J21" s="237"/>
      <c r="K21" s="238">
        <f>ROUND(E21*J21,2)</f>
        <v>0</v>
      </c>
      <c r="L21" s="238">
        <v>21</v>
      </c>
      <c r="M21" s="238">
        <f>G21*(1+L21/100)</f>
        <v>0</v>
      </c>
      <c r="N21" s="238">
        <v>0</v>
      </c>
      <c r="O21" s="238">
        <f>ROUND(E21*N21,2)</f>
        <v>0</v>
      </c>
      <c r="P21" s="238">
        <v>0</v>
      </c>
      <c r="Q21" s="238">
        <f>ROUND(E21*P21,2)</f>
        <v>0</v>
      </c>
      <c r="R21" s="238"/>
      <c r="S21" s="238" t="s">
        <v>168</v>
      </c>
      <c r="T21" s="239" t="s">
        <v>176</v>
      </c>
      <c r="U21" s="223">
        <v>0</v>
      </c>
      <c r="V21" s="223">
        <f>ROUND(E21*U21,2)</f>
        <v>0</v>
      </c>
      <c r="W21" s="223"/>
      <c r="X21" s="223" t="s">
        <v>177</v>
      </c>
      <c r="Y21" s="214"/>
      <c r="Z21" s="214"/>
      <c r="AA21" s="214"/>
      <c r="AB21" s="214"/>
      <c r="AC21" s="214"/>
      <c r="AD21" s="214"/>
      <c r="AE21" s="214"/>
      <c r="AF21" s="214"/>
      <c r="AG21" s="214" t="s">
        <v>178</v>
      </c>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
      <c r="A22" s="221"/>
      <c r="B22" s="222"/>
      <c r="C22" s="248" t="s">
        <v>428</v>
      </c>
      <c r="D22" s="242"/>
      <c r="E22" s="242"/>
      <c r="F22" s="242"/>
      <c r="G22" s="242"/>
      <c r="H22" s="223"/>
      <c r="I22" s="223"/>
      <c r="J22" s="223"/>
      <c r="K22" s="223"/>
      <c r="L22" s="223"/>
      <c r="M22" s="223"/>
      <c r="N22" s="223"/>
      <c r="O22" s="223"/>
      <c r="P22" s="223"/>
      <c r="Q22" s="223"/>
      <c r="R22" s="223"/>
      <c r="S22" s="223"/>
      <c r="T22" s="223"/>
      <c r="U22" s="223"/>
      <c r="V22" s="223"/>
      <c r="W22" s="223"/>
      <c r="X22" s="223"/>
      <c r="Y22" s="214"/>
      <c r="Z22" s="214"/>
      <c r="AA22" s="214"/>
      <c r="AB22" s="214"/>
      <c r="AC22" s="214"/>
      <c r="AD22" s="214"/>
      <c r="AE22" s="214"/>
      <c r="AF22" s="214"/>
      <c r="AG22" s="214" t="s">
        <v>179</v>
      </c>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33">
        <v>9</v>
      </c>
      <c r="B23" s="234" t="s">
        <v>429</v>
      </c>
      <c r="C23" s="246" t="s">
        <v>430</v>
      </c>
      <c r="D23" s="235" t="s">
        <v>175</v>
      </c>
      <c r="E23" s="236">
        <v>1</v>
      </c>
      <c r="F23" s="237"/>
      <c r="G23" s="238">
        <f>ROUND(E23*F23,2)</f>
        <v>0</v>
      </c>
      <c r="H23" s="237"/>
      <c r="I23" s="238">
        <f>ROUND(E23*H23,2)</f>
        <v>0</v>
      </c>
      <c r="J23" s="237"/>
      <c r="K23" s="238">
        <f>ROUND(E23*J23,2)</f>
        <v>0</v>
      </c>
      <c r="L23" s="238">
        <v>21</v>
      </c>
      <c r="M23" s="238">
        <f>G23*(1+L23/100)</f>
        <v>0</v>
      </c>
      <c r="N23" s="238">
        <v>0</v>
      </c>
      <c r="O23" s="238">
        <f>ROUND(E23*N23,2)</f>
        <v>0</v>
      </c>
      <c r="P23" s="238">
        <v>0</v>
      </c>
      <c r="Q23" s="238">
        <f>ROUND(E23*P23,2)</f>
        <v>0</v>
      </c>
      <c r="R23" s="238"/>
      <c r="S23" s="238" t="s">
        <v>168</v>
      </c>
      <c r="T23" s="239" t="s">
        <v>176</v>
      </c>
      <c r="U23" s="223">
        <v>0</v>
      </c>
      <c r="V23" s="223">
        <f>ROUND(E23*U23,2)</f>
        <v>0</v>
      </c>
      <c r="W23" s="223"/>
      <c r="X23" s="223" t="s">
        <v>177</v>
      </c>
      <c r="Y23" s="214"/>
      <c r="Z23" s="214"/>
      <c r="AA23" s="214"/>
      <c r="AB23" s="214"/>
      <c r="AC23" s="214"/>
      <c r="AD23" s="214"/>
      <c r="AE23" s="214"/>
      <c r="AF23" s="214"/>
      <c r="AG23" s="214" t="s">
        <v>178</v>
      </c>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ht="33.75" outlineLevel="1" x14ac:dyDescent="0.2">
      <c r="A24" s="221"/>
      <c r="B24" s="222"/>
      <c r="C24" s="248" t="s">
        <v>431</v>
      </c>
      <c r="D24" s="242"/>
      <c r="E24" s="242"/>
      <c r="F24" s="242"/>
      <c r="G24" s="242"/>
      <c r="H24" s="223"/>
      <c r="I24" s="223"/>
      <c r="J24" s="223"/>
      <c r="K24" s="223"/>
      <c r="L24" s="223"/>
      <c r="M24" s="223"/>
      <c r="N24" s="223"/>
      <c r="O24" s="223"/>
      <c r="P24" s="223"/>
      <c r="Q24" s="223"/>
      <c r="R24" s="223"/>
      <c r="S24" s="223"/>
      <c r="T24" s="223"/>
      <c r="U24" s="223"/>
      <c r="V24" s="223"/>
      <c r="W24" s="223"/>
      <c r="X24" s="223"/>
      <c r="Y24" s="214"/>
      <c r="Z24" s="214"/>
      <c r="AA24" s="214"/>
      <c r="AB24" s="214"/>
      <c r="AC24" s="214"/>
      <c r="AD24" s="214"/>
      <c r="AE24" s="214"/>
      <c r="AF24" s="214"/>
      <c r="AG24" s="214" t="s">
        <v>179</v>
      </c>
      <c r="AH24" s="214"/>
      <c r="AI24" s="214"/>
      <c r="AJ24" s="214"/>
      <c r="AK24" s="214"/>
      <c r="AL24" s="214"/>
      <c r="AM24" s="214"/>
      <c r="AN24" s="214"/>
      <c r="AO24" s="214"/>
      <c r="AP24" s="214"/>
      <c r="AQ24" s="214"/>
      <c r="AR24" s="214"/>
      <c r="AS24" s="214"/>
      <c r="AT24" s="214"/>
      <c r="AU24" s="214"/>
      <c r="AV24" s="214"/>
      <c r="AW24" s="214"/>
      <c r="AX24" s="214"/>
      <c r="AY24" s="214"/>
      <c r="AZ24" s="214"/>
      <c r="BA24" s="240" t="str">
        <f>C24</f>
        <v>Náklady na vyhotovení návrhu dočasného dopravního značení, jeho projednání s dotčenými orgány a organizacemi, dodání dopravních značek a světelné signalizace, jejich rozmístění a přemísťování a jejich údržba v průběhu výstavby včetně následného odstranění po ukončení stavebních prací.</v>
      </c>
      <c r="BB24" s="214"/>
      <c r="BC24" s="214"/>
      <c r="BD24" s="214"/>
      <c r="BE24" s="214"/>
      <c r="BF24" s="214"/>
      <c r="BG24" s="214"/>
      <c r="BH24" s="214"/>
    </row>
    <row r="25" spans="1:60" x14ac:dyDescent="0.2">
      <c r="A25" s="227" t="s">
        <v>162</v>
      </c>
      <c r="B25" s="228" t="s">
        <v>135</v>
      </c>
      <c r="C25" s="245" t="s">
        <v>28</v>
      </c>
      <c r="D25" s="229"/>
      <c r="E25" s="230"/>
      <c r="F25" s="231"/>
      <c r="G25" s="231">
        <f>SUMIF(AG26:AG29,"&lt;&gt;NOR",G26:G29)</f>
        <v>0</v>
      </c>
      <c r="H25" s="231"/>
      <c r="I25" s="231">
        <f>SUM(I26:I29)</f>
        <v>0</v>
      </c>
      <c r="J25" s="231"/>
      <c r="K25" s="231">
        <f>SUM(K26:K29)</f>
        <v>0</v>
      </c>
      <c r="L25" s="231"/>
      <c r="M25" s="231">
        <f>SUM(M26:M29)</f>
        <v>0</v>
      </c>
      <c r="N25" s="231"/>
      <c r="O25" s="231">
        <f>SUM(O26:O29)</f>
        <v>0</v>
      </c>
      <c r="P25" s="231"/>
      <c r="Q25" s="231">
        <f>SUM(Q26:Q29)</f>
        <v>0</v>
      </c>
      <c r="R25" s="231"/>
      <c r="S25" s="231"/>
      <c r="T25" s="232"/>
      <c r="U25" s="226"/>
      <c r="V25" s="226">
        <f>SUM(V26:V29)</f>
        <v>0</v>
      </c>
      <c r="W25" s="226"/>
      <c r="X25" s="226"/>
      <c r="AG25" t="s">
        <v>163</v>
      </c>
    </row>
    <row r="26" spans="1:60" outlineLevel="1" x14ac:dyDescent="0.2">
      <c r="A26" s="233">
        <v>10</v>
      </c>
      <c r="B26" s="234" t="s">
        <v>432</v>
      </c>
      <c r="C26" s="246" t="s">
        <v>433</v>
      </c>
      <c r="D26" s="235" t="s">
        <v>175</v>
      </c>
      <c r="E26" s="236">
        <v>1</v>
      </c>
      <c r="F26" s="237"/>
      <c r="G26" s="238">
        <f>ROUND(E26*F26,2)</f>
        <v>0</v>
      </c>
      <c r="H26" s="237"/>
      <c r="I26" s="238">
        <f>ROUND(E26*H26,2)</f>
        <v>0</v>
      </c>
      <c r="J26" s="237"/>
      <c r="K26" s="238">
        <f>ROUND(E26*J26,2)</f>
        <v>0</v>
      </c>
      <c r="L26" s="238">
        <v>21</v>
      </c>
      <c r="M26" s="238">
        <f>G26*(1+L26/100)</f>
        <v>0</v>
      </c>
      <c r="N26" s="238">
        <v>0</v>
      </c>
      <c r="O26" s="238">
        <f>ROUND(E26*N26,2)</f>
        <v>0</v>
      </c>
      <c r="P26" s="238">
        <v>0</v>
      </c>
      <c r="Q26" s="238">
        <f>ROUND(E26*P26,2)</f>
        <v>0</v>
      </c>
      <c r="R26" s="238"/>
      <c r="S26" s="238" t="s">
        <v>168</v>
      </c>
      <c r="T26" s="239" t="s">
        <v>176</v>
      </c>
      <c r="U26" s="223">
        <v>0</v>
      </c>
      <c r="V26" s="223">
        <f>ROUND(E26*U26,2)</f>
        <v>0</v>
      </c>
      <c r="W26" s="223"/>
      <c r="X26" s="223" t="s">
        <v>177</v>
      </c>
      <c r="Y26" s="214"/>
      <c r="Z26" s="214"/>
      <c r="AA26" s="214"/>
      <c r="AB26" s="214"/>
      <c r="AC26" s="214"/>
      <c r="AD26" s="214"/>
      <c r="AE26" s="214"/>
      <c r="AF26" s="214"/>
      <c r="AG26" s="214" t="s">
        <v>178</v>
      </c>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outlineLevel="1" x14ac:dyDescent="0.2">
      <c r="A27" s="221"/>
      <c r="B27" s="222"/>
      <c r="C27" s="248" t="s">
        <v>434</v>
      </c>
      <c r="D27" s="242"/>
      <c r="E27" s="242"/>
      <c r="F27" s="242"/>
      <c r="G27" s="242"/>
      <c r="H27" s="223"/>
      <c r="I27" s="223"/>
      <c r="J27" s="223"/>
      <c r="K27" s="223"/>
      <c r="L27" s="223"/>
      <c r="M27" s="223"/>
      <c r="N27" s="223"/>
      <c r="O27" s="223"/>
      <c r="P27" s="223"/>
      <c r="Q27" s="223"/>
      <c r="R27" s="223"/>
      <c r="S27" s="223"/>
      <c r="T27" s="223"/>
      <c r="U27" s="223"/>
      <c r="V27" s="223"/>
      <c r="W27" s="223"/>
      <c r="X27" s="223"/>
      <c r="Y27" s="214"/>
      <c r="Z27" s="214"/>
      <c r="AA27" s="214"/>
      <c r="AB27" s="214"/>
      <c r="AC27" s="214"/>
      <c r="AD27" s="214"/>
      <c r="AE27" s="214"/>
      <c r="AF27" s="214"/>
      <c r="AG27" s="214" t="s">
        <v>179</v>
      </c>
      <c r="AH27" s="214"/>
      <c r="AI27" s="214"/>
      <c r="AJ27" s="214"/>
      <c r="AK27" s="214"/>
      <c r="AL27" s="214"/>
      <c r="AM27" s="214"/>
      <c r="AN27" s="214"/>
      <c r="AO27" s="214"/>
      <c r="AP27" s="214"/>
      <c r="AQ27" s="214"/>
      <c r="AR27" s="214"/>
      <c r="AS27" s="214"/>
      <c r="AT27" s="214"/>
      <c r="AU27" s="214"/>
      <c r="AV27" s="214"/>
      <c r="AW27" s="214"/>
      <c r="AX27" s="214"/>
      <c r="AY27" s="214"/>
      <c r="AZ27" s="214"/>
      <c r="BA27" s="240" t="str">
        <f>C27</f>
        <v>Náklady na vyhotovení dokumentace skutečného provedení stavby a její předání objednateli v požadované formě a požadovaném počtu.</v>
      </c>
      <c r="BB27" s="214"/>
      <c r="BC27" s="214"/>
      <c r="BD27" s="214"/>
      <c r="BE27" s="214"/>
      <c r="BF27" s="214"/>
      <c r="BG27" s="214"/>
      <c r="BH27" s="214"/>
    </row>
    <row r="28" spans="1:60" outlineLevel="1" x14ac:dyDescent="0.2">
      <c r="A28" s="233">
        <v>11</v>
      </c>
      <c r="B28" s="234" t="s">
        <v>435</v>
      </c>
      <c r="C28" s="246" t="s">
        <v>436</v>
      </c>
      <c r="D28" s="235" t="s">
        <v>175</v>
      </c>
      <c r="E28" s="236">
        <v>1</v>
      </c>
      <c r="F28" s="237"/>
      <c r="G28" s="238">
        <f>ROUND(E28*F28,2)</f>
        <v>0</v>
      </c>
      <c r="H28" s="237"/>
      <c r="I28" s="238">
        <f>ROUND(E28*H28,2)</f>
        <v>0</v>
      </c>
      <c r="J28" s="237"/>
      <c r="K28" s="238">
        <f>ROUND(E28*J28,2)</f>
        <v>0</v>
      </c>
      <c r="L28" s="238">
        <v>21</v>
      </c>
      <c r="M28" s="238">
        <f>G28*(1+L28/100)</f>
        <v>0</v>
      </c>
      <c r="N28" s="238">
        <v>0</v>
      </c>
      <c r="O28" s="238">
        <f>ROUND(E28*N28,2)</f>
        <v>0</v>
      </c>
      <c r="P28" s="238">
        <v>0</v>
      </c>
      <c r="Q28" s="238">
        <f>ROUND(E28*P28,2)</f>
        <v>0</v>
      </c>
      <c r="R28" s="238"/>
      <c r="S28" s="238" t="s">
        <v>168</v>
      </c>
      <c r="T28" s="239" t="s">
        <v>176</v>
      </c>
      <c r="U28" s="223">
        <v>0</v>
      </c>
      <c r="V28" s="223">
        <f>ROUND(E28*U28,2)</f>
        <v>0</v>
      </c>
      <c r="W28" s="223"/>
      <c r="X28" s="223" t="s">
        <v>177</v>
      </c>
      <c r="Y28" s="214"/>
      <c r="Z28" s="214"/>
      <c r="AA28" s="214"/>
      <c r="AB28" s="214"/>
      <c r="AC28" s="214"/>
      <c r="AD28" s="214"/>
      <c r="AE28" s="214"/>
      <c r="AF28" s="214"/>
      <c r="AG28" s="214" t="s">
        <v>178</v>
      </c>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outlineLevel="1" x14ac:dyDescent="0.2">
      <c r="A29" s="221"/>
      <c r="B29" s="222"/>
      <c r="C29" s="248" t="s">
        <v>437</v>
      </c>
      <c r="D29" s="242"/>
      <c r="E29" s="242"/>
      <c r="F29" s="242"/>
      <c r="G29" s="242"/>
      <c r="H29" s="223"/>
      <c r="I29" s="223"/>
      <c r="J29" s="223"/>
      <c r="K29" s="223"/>
      <c r="L29" s="223"/>
      <c r="M29" s="223"/>
      <c r="N29" s="223"/>
      <c r="O29" s="223"/>
      <c r="P29" s="223"/>
      <c r="Q29" s="223"/>
      <c r="R29" s="223"/>
      <c r="S29" s="223"/>
      <c r="T29" s="223"/>
      <c r="U29" s="223"/>
      <c r="V29" s="223"/>
      <c r="W29" s="223"/>
      <c r="X29" s="223"/>
      <c r="Y29" s="214"/>
      <c r="Z29" s="214"/>
      <c r="AA29" s="214"/>
      <c r="AB29" s="214"/>
      <c r="AC29" s="214"/>
      <c r="AD29" s="214"/>
      <c r="AE29" s="214"/>
      <c r="AF29" s="214"/>
      <c r="AG29" s="214" t="s">
        <v>179</v>
      </c>
      <c r="AH29" s="214"/>
      <c r="AI29" s="214"/>
      <c r="AJ29" s="214"/>
      <c r="AK29" s="214"/>
      <c r="AL29" s="214"/>
      <c r="AM29" s="214"/>
      <c r="AN29" s="214"/>
      <c r="AO29" s="214"/>
      <c r="AP29" s="214"/>
      <c r="AQ29" s="214"/>
      <c r="AR29" s="214"/>
      <c r="AS29" s="214"/>
      <c r="AT29" s="214"/>
      <c r="AU29" s="214"/>
      <c r="AV29" s="214"/>
      <c r="AW29" s="214"/>
      <c r="AX29" s="214"/>
      <c r="AY29" s="214"/>
      <c r="AZ29" s="214"/>
      <c r="BA29" s="240" t="str">
        <f>C29</f>
        <v>Náklady zhotovitele, které vzniknou v souvislosti s povinnostmi zhotovitele při předání a převzetí díla.</v>
      </c>
      <c r="BB29" s="214"/>
      <c r="BC29" s="214"/>
      <c r="BD29" s="214"/>
      <c r="BE29" s="214"/>
      <c r="BF29" s="214"/>
      <c r="BG29" s="214"/>
      <c r="BH29" s="214"/>
    </row>
    <row r="30" spans="1:60" x14ac:dyDescent="0.2">
      <c r="A30" s="3"/>
      <c r="B30" s="4"/>
      <c r="C30" s="251"/>
      <c r="D30" s="6"/>
      <c r="E30" s="3"/>
      <c r="F30" s="3"/>
      <c r="G30" s="3"/>
      <c r="H30" s="3"/>
      <c r="I30" s="3"/>
      <c r="J30" s="3"/>
      <c r="K30" s="3"/>
      <c r="L30" s="3"/>
      <c r="M30" s="3"/>
      <c r="N30" s="3"/>
      <c r="O30" s="3"/>
      <c r="P30" s="3"/>
      <c r="Q30" s="3"/>
      <c r="R30" s="3"/>
      <c r="S30" s="3"/>
      <c r="T30" s="3"/>
      <c r="U30" s="3"/>
      <c r="V30" s="3"/>
      <c r="W30" s="3"/>
      <c r="X30" s="3"/>
      <c r="AE30">
        <v>15</v>
      </c>
      <c r="AF30">
        <v>21</v>
      </c>
      <c r="AG30" t="s">
        <v>149</v>
      </c>
    </row>
    <row r="31" spans="1:60" x14ac:dyDescent="0.2">
      <c r="A31" s="217"/>
      <c r="B31" s="218" t="s">
        <v>29</v>
      </c>
      <c r="C31" s="252"/>
      <c r="D31" s="219"/>
      <c r="E31" s="220"/>
      <c r="F31" s="220"/>
      <c r="G31" s="244">
        <f>G8+G25</f>
        <v>0</v>
      </c>
      <c r="H31" s="3"/>
      <c r="I31" s="3"/>
      <c r="J31" s="3"/>
      <c r="K31" s="3"/>
      <c r="L31" s="3"/>
      <c r="M31" s="3"/>
      <c r="N31" s="3"/>
      <c r="O31" s="3"/>
      <c r="P31" s="3"/>
      <c r="Q31" s="3"/>
      <c r="R31" s="3"/>
      <c r="S31" s="3"/>
      <c r="T31" s="3"/>
      <c r="U31" s="3"/>
      <c r="V31" s="3"/>
      <c r="W31" s="3"/>
      <c r="X31" s="3"/>
      <c r="AE31">
        <f>SUMIF(L7:L29,AE30,G7:G29)</f>
        <v>0</v>
      </c>
      <c r="AF31">
        <f>SUMIF(L7:L29,AF30,G7:G29)</f>
        <v>0</v>
      </c>
      <c r="AG31" t="s">
        <v>204</v>
      </c>
    </row>
    <row r="32" spans="1:60" x14ac:dyDescent="0.2">
      <c r="C32" s="253"/>
      <c r="D32" s="10"/>
      <c r="AG32" t="s">
        <v>206</v>
      </c>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13">
    <mergeCell ref="C29:G29"/>
    <mergeCell ref="C16:G16"/>
    <mergeCell ref="C18:G18"/>
    <mergeCell ref="C20:G20"/>
    <mergeCell ref="C22:G22"/>
    <mergeCell ref="C24:G24"/>
    <mergeCell ref="C27:G27"/>
    <mergeCell ref="A1:G1"/>
    <mergeCell ref="C2:G2"/>
    <mergeCell ref="C3:G3"/>
    <mergeCell ref="C4:G4"/>
    <mergeCell ref="C12:G12"/>
    <mergeCell ref="C14:G1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54</vt:i4>
      </vt:variant>
    </vt:vector>
  </HeadingPairs>
  <TitlesOfParts>
    <vt:vector size="61" baseType="lpstr">
      <vt:lpstr>Pokyny pro vyplnění</vt:lpstr>
      <vt:lpstr>Stavba</vt:lpstr>
      <vt:lpstr>VzorPolozky</vt:lpstr>
      <vt:lpstr>01 R310.1.01 Pol</vt:lpstr>
      <vt:lpstr>01 R310.1.02 Pol</vt:lpstr>
      <vt:lpstr>01 R310.1.04 Pol</vt:lpstr>
      <vt:lpstr>VN01 R310.1.05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R310.1.01 Pol'!Názvy_tisku</vt:lpstr>
      <vt:lpstr>'01 R310.1.02 Pol'!Názvy_tisku</vt:lpstr>
      <vt:lpstr>'01 R310.1.04 Pol'!Názvy_tisku</vt:lpstr>
      <vt:lpstr>'VN01 R310.1.05 Pol'!Názvy_tisku</vt:lpstr>
      <vt:lpstr>oadresa</vt:lpstr>
      <vt:lpstr>Stavba!Objednatel</vt:lpstr>
      <vt:lpstr>Stavba!Objekt</vt:lpstr>
      <vt:lpstr>'01 R310.1.01 Pol'!Oblast_tisku</vt:lpstr>
      <vt:lpstr>'01 R310.1.02 Pol'!Oblast_tisku</vt:lpstr>
      <vt:lpstr>'01 R310.1.04 Pol'!Oblast_tisku</vt:lpstr>
      <vt:lpstr>Stavba!Oblast_tisku</vt:lpstr>
      <vt:lpstr>'VN01 R310.1.05 Pol'!Oblast_tisku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ComputeR</cp:lastModifiedBy>
  <cp:lastPrinted>2019-03-19T12:27:02Z</cp:lastPrinted>
  <dcterms:created xsi:type="dcterms:W3CDTF">2009-04-08T07:15:50Z</dcterms:created>
  <dcterms:modified xsi:type="dcterms:W3CDTF">2020-12-02T15:34:15Z</dcterms:modified>
</cp:coreProperties>
</file>