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2720"/>
  </bookViews>
  <sheets>
    <sheet name="Rekapitulace stavby" sheetId="1" r:id="rId1"/>
    <sheet name="SO 01 - Přípravné a boura..." sheetId="2" r:id="rId2"/>
    <sheet name="SO 02 - Budova přípravny" sheetId="3" r:id="rId3"/>
    <sheet name="01 - Vodovodní přípojka d..." sheetId="4" r:id="rId4"/>
    <sheet name="02 - Elektroinstalace, hr..." sheetId="5" r:id="rId5"/>
    <sheet name="03 - Vytápění" sheetId="6" r:id="rId6"/>
    <sheet name="SO 03 - Doplnění obvodové..." sheetId="7" r:id="rId7"/>
    <sheet name="SO 04 - Zpevněné plochy" sheetId="8" r:id="rId8"/>
    <sheet name="001 - Vedlejší rozpočtové..." sheetId="9" r:id="rId9"/>
    <sheet name="Pokyny pro vyplnění" sheetId="10" r:id="rId10"/>
  </sheets>
  <definedNames>
    <definedName name="_xlnm._FilterDatabase" localSheetId="8" hidden="1">'001 - Vedlejší rozpočtové...'!$C$85:$K$102</definedName>
    <definedName name="_xlnm._FilterDatabase" localSheetId="3" hidden="1">'01 - Vodovodní přípojka d...'!$C$93:$K$150</definedName>
    <definedName name="_xlnm._FilterDatabase" localSheetId="4" hidden="1">'02 - Elektroinstalace, hr...'!$C$90:$K$169</definedName>
    <definedName name="_xlnm._FilterDatabase" localSheetId="5" hidden="1">'03 - Vytápění'!$C$89:$K$112</definedName>
    <definedName name="_xlnm._FilterDatabase" localSheetId="1" hidden="1">'SO 01 - Přípravné a boura...'!$C$89:$K$157</definedName>
    <definedName name="_xlnm._FilterDatabase" localSheetId="2" hidden="1">'SO 02 - Budova přípravny'!$C$99:$K$461</definedName>
    <definedName name="_xlnm._FilterDatabase" localSheetId="6" hidden="1">'SO 03 - Doplnění obvodové...'!$C$88:$K$191</definedName>
    <definedName name="_xlnm._FilterDatabase" localSheetId="7" hidden="1">'SO 04 - Zpevněné plochy'!$C$90:$K$169</definedName>
    <definedName name="_xlnm.Print_Titles" localSheetId="8">'001 - Vedlejší rozpočtové...'!$85:$85</definedName>
    <definedName name="_xlnm.Print_Titles" localSheetId="3">'01 - Vodovodní přípojka d...'!$93:$93</definedName>
    <definedName name="_xlnm.Print_Titles" localSheetId="4">'02 - Elektroinstalace, hr...'!$90:$90</definedName>
    <definedName name="_xlnm.Print_Titles" localSheetId="5">'03 - Vytápění'!$89:$89</definedName>
    <definedName name="_xlnm.Print_Titles" localSheetId="0">'Rekapitulace stavby'!$52:$52</definedName>
    <definedName name="_xlnm.Print_Titles" localSheetId="1">'SO 01 - Přípravné a boura...'!$89:$89</definedName>
    <definedName name="_xlnm.Print_Titles" localSheetId="2">'SO 02 - Budova přípravny'!$99:$99</definedName>
    <definedName name="_xlnm.Print_Titles" localSheetId="6">'SO 03 - Doplnění obvodové...'!$88:$88</definedName>
    <definedName name="_xlnm.Print_Titles" localSheetId="7">'SO 04 - Zpevněné plochy'!$90:$90</definedName>
    <definedName name="_xlnm.Print_Area" localSheetId="8">'001 - Vedlejší rozpočtové...'!$C$4:$J$39,'001 - Vedlejší rozpočtové...'!$C$45:$J$67,'001 - Vedlejší rozpočtové...'!$C$73:$K$102</definedName>
    <definedName name="_xlnm.Print_Area" localSheetId="3">'01 - Vodovodní přípojka d...'!$C$4:$J$41,'01 - Vodovodní přípojka d...'!$C$47:$J$73,'01 - Vodovodní přípojka d...'!$C$79:$K$150</definedName>
    <definedName name="_xlnm.Print_Area" localSheetId="4">'02 - Elektroinstalace, hr...'!$C$4:$J$41,'02 - Elektroinstalace, hr...'!$C$47:$J$70,'02 - Elektroinstalace, hr...'!$C$76:$K$169</definedName>
    <definedName name="_xlnm.Print_Area" localSheetId="5">'03 - Vytápění'!$C$4:$J$41,'03 - Vytápění'!$C$47:$J$69,'03 - Vytápění'!$C$75:$K$112</definedName>
    <definedName name="_xlnm.Print_Area" localSheetId="9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stavby'!$C$42:$AQ$64</definedName>
    <definedName name="_xlnm.Print_Area" localSheetId="1">'SO 01 - Přípravné a boura...'!$C$4:$J$39,'SO 01 - Přípravné a boura...'!$C$45:$J$71,'SO 01 - Přípravné a boura...'!$C$77:$K$157</definedName>
    <definedName name="_xlnm.Print_Area" localSheetId="2">'SO 02 - Budova přípravny'!$C$4:$J$39,'SO 02 - Budova přípravny'!$C$45:$J$81,'SO 02 - Budova přípravny'!$C$87:$K$461</definedName>
    <definedName name="_xlnm.Print_Area" localSheetId="6">'SO 03 - Doplnění obvodové...'!$C$4:$J$39,'SO 03 - Doplnění obvodové...'!$C$45:$J$70,'SO 03 - Doplnění obvodové...'!$C$76:$K$191</definedName>
    <definedName name="_xlnm.Print_Area" localSheetId="7">'SO 04 - Zpevněné plochy'!$C$4:$J$39,'SO 04 - Zpevněné plochy'!$C$45:$J$72,'SO 04 - Zpevněné plochy'!$C$78:$K$169</definedName>
  </definedNames>
  <calcPr calcId="145621"/>
</workbook>
</file>

<file path=xl/calcChain.xml><?xml version="1.0" encoding="utf-8"?>
<calcChain xmlns="http://schemas.openxmlformats.org/spreadsheetml/2006/main">
  <c r="J37" i="9" l="1"/>
  <c r="J36" i="9"/>
  <c r="AY63" i="1"/>
  <c r="J35" i="9"/>
  <c r="AX63" i="1"/>
  <c r="BI102" i="9"/>
  <c r="BH102" i="9"/>
  <c r="BG102" i="9"/>
  <c r="BF102" i="9"/>
  <c r="T102" i="9"/>
  <c r="T101" i="9"/>
  <c r="R102" i="9"/>
  <c r="R101" i="9"/>
  <c r="P102" i="9"/>
  <c r="P101" i="9"/>
  <c r="BK102" i="9"/>
  <c r="BK101" i="9"/>
  <c r="J101" i="9" s="1"/>
  <c r="J66" i="9" s="1"/>
  <c r="J102" i="9"/>
  <c r="BE102" i="9" s="1"/>
  <c r="J33" i="9" s="1"/>
  <c r="AV63" i="1" s="1"/>
  <c r="BI100" i="9"/>
  <c r="BH100" i="9"/>
  <c r="BG100" i="9"/>
  <c r="BF100" i="9"/>
  <c r="T100" i="9"/>
  <c r="T99" i="9"/>
  <c r="R100" i="9"/>
  <c r="R99" i="9"/>
  <c r="P100" i="9"/>
  <c r="P99" i="9"/>
  <c r="BK100" i="9"/>
  <c r="BK99" i="9"/>
  <c r="J99" i="9" s="1"/>
  <c r="J65" i="9" s="1"/>
  <c r="J100" i="9"/>
  <c r="BE100" i="9"/>
  <c r="BI98" i="9"/>
  <c r="BH98" i="9"/>
  <c r="BG98" i="9"/>
  <c r="BF98" i="9"/>
  <c r="T98" i="9"/>
  <c r="T97" i="9"/>
  <c r="R98" i="9"/>
  <c r="R97" i="9"/>
  <c r="P98" i="9"/>
  <c r="P97" i="9"/>
  <c r="BK98" i="9"/>
  <c r="BK97" i="9"/>
  <c r="J97" i="9" s="1"/>
  <c r="J64" i="9" s="1"/>
  <c r="J98" i="9"/>
  <c r="BE98" i="9"/>
  <c r="BI96" i="9"/>
  <c r="BH96" i="9"/>
  <c r="BG96" i="9"/>
  <c r="BF96" i="9"/>
  <c r="T96" i="9"/>
  <c r="R96" i="9"/>
  <c r="P96" i="9"/>
  <c r="BK96" i="9"/>
  <c r="J96" i="9"/>
  <c r="BE96" i="9"/>
  <c r="BI94" i="9"/>
  <c r="BH94" i="9"/>
  <c r="BG94" i="9"/>
  <c r="BF94" i="9"/>
  <c r="T94" i="9"/>
  <c r="R94" i="9"/>
  <c r="P94" i="9"/>
  <c r="BK94" i="9"/>
  <c r="J94" i="9"/>
  <c r="BE94" i="9"/>
  <c r="BI93" i="9"/>
  <c r="BH93" i="9"/>
  <c r="BG93" i="9"/>
  <c r="BF93" i="9"/>
  <c r="T93" i="9"/>
  <c r="T92" i="9"/>
  <c r="R93" i="9"/>
  <c r="R92" i="9"/>
  <c r="P93" i="9"/>
  <c r="P92" i="9"/>
  <c r="BK93" i="9"/>
  <c r="BK92" i="9"/>
  <c r="J92" i="9" s="1"/>
  <c r="J63" i="9" s="1"/>
  <c r="J93" i="9"/>
  <c r="BE93" i="9"/>
  <c r="BI91" i="9"/>
  <c r="BH91" i="9"/>
  <c r="BG91" i="9"/>
  <c r="BF91" i="9"/>
  <c r="J34" i="9" s="1"/>
  <c r="AW63" i="1" s="1"/>
  <c r="T91" i="9"/>
  <c r="T90" i="9"/>
  <c r="R91" i="9"/>
  <c r="R90" i="9"/>
  <c r="P91" i="9"/>
  <c r="P90" i="9"/>
  <c r="BK91" i="9"/>
  <c r="BK90" i="9"/>
  <c r="J90" i="9" s="1"/>
  <c r="J62" i="9" s="1"/>
  <c r="J91" i="9"/>
  <c r="BE91" i="9"/>
  <c r="BI89" i="9"/>
  <c r="F37" i="9"/>
  <c r="BD63" i="1"/>
  <c r="BH89" i="9"/>
  <c r="F36" i="9" s="1"/>
  <c r="BC63" i="1" s="1"/>
  <c r="BG89" i="9"/>
  <c r="F35" i="9"/>
  <c r="BB63" i="1" s="1"/>
  <c r="BF89" i="9"/>
  <c r="F34" i="9" s="1"/>
  <c r="BA63" i="1" s="1"/>
  <c r="T89" i="9"/>
  <c r="T88" i="9"/>
  <c r="T87" i="9" s="1"/>
  <c r="T86" i="9" s="1"/>
  <c r="R89" i="9"/>
  <c r="R88" i="9"/>
  <c r="R87" i="9" s="1"/>
  <c r="R86" i="9" s="1"/>
  <c r="P89" i="9"/>
  <c r="P88" i="9"/>
  <c r="P87" i="9" s="1"/>
  <c r="P86" i="9" s="1"/>
  <c r="AU63" i="1" s="1"/>
  <c r="BK89" i="9"/>
  <c r="BK88" i="9" s="1"/>
  <c r="J89" i="9"/>
  <c r="BE89" i="9"/>
  <c r="F33" i="9" s="1"/>
  <c r="AZ63" i="1" s="1"/>
  <c r="J82" i="9"/>
  <c r="F82" i="9"/>
  <c r="F80" i="9"/>
  <c r="E78" i="9"/>
  <c r="J54" i="9"/>
  <c r="F54" i="9"/>
  <c r="F52" i="9"/>
  <c r="E50" i="9"/>
  <c r="J24" i="9"/>
  <c r="E24" i="9"/>
  <c r="J83" i="9" s="1"/>
  <c r="J23" i="9"/>
  <c r="J18" i="9"/>
  <c r="E18" i="9"/>
  <c r="F83" i="9"/>
  <c r="F55" i="9"/>
  <c r="J17" i="9"/>
  <c r="J12" i="9"/>
  <c r="J80" i="9"/>
  <c r="J52" i="9"/>
  <c r="E7" i="9"/>
  <c r="E76" i="9" s="1"/>
  <c r="J37" i="8"/>
  <c r="J36" i="8"/>
  <c r="AY62" i="1" s="1"/>
  <c r="J35" i="8"/>
  <c r="AX62" i="1"/>
  <c r="BI167" i="8"/>
  <c r="BH167" i="8"/>
  <c r="BG167" i="8"/>
  <c r="BF167" i="8"/>
  <c r="T167" i="8"/>
  <c r="T166" i="8" s="1"/>
  <c r="R167" i="8"/>
  <c r="R166" i="8"/>
  <c r="P167" i="8"/>
  <c r="P166" i="8" s="1"/>
  <c r="P163" i="8" s="1"/>
  <c r="BK167" i="8"/>
  <c r="BK166" i="8"/>
  <c r="J166" i="8"/>
  <c r="J71" i="8" s="1"/>
  <c r="J167" i="8"/>
  <c r="BE167" i="8"/>
  <c r="BI165" i="8"/>
  <c r="BH165" i="8"/>
  <c r="BG165" i="8"/>
  <c r="BF165" i="8"/>
  <c r="T165" i="8"/>
  <c r="T164" i="8" s="1"/>
  <c r="T163" i="8" s="1"/>
  <c r="R165" i="8"/>
  <c r="R164" i="8"/>
  <c r="R163" i="8" s="1"/>
  <c r="P165" i="8"/>
  <c r="P164" i="8"/>
  <c r="BK165" i="8"/>
  <c r="BK164" i="8"/>
  <c r="J164" i="8"/>
  <c r="BK163" i="8"/>
  <c r="J163" i="8" s="1"/>
  <c r="J69" i="8" s="1"/>
  <c r="J165" i="8"/>
  <c r="BE165" i="8"/>
  <c r="J70" i="8"/>
  <c r="BI162" i="8"/>
  <c r="BH162" i="8"/>
  <c r="BG162" i="8"/>
  <c r="BF162" i="8"/>
  <c r="T162" i="8"/>
  <c r="R162" i="8"/>
  <c r="R159" i="8" s="1"/>
  <c r="R158" i="8" s="1"/>
  <c r="P162" i="8"/>
  <c r="BK162" i="8"/>
  <c r="J162" i="8"/>
  <c r="BE162" i="8"/>
  <c r="BI161" i="8"/>
  <c r="BH161" i="8"/>
  <c r="BG161" i="8"/>
  <c r="BF161" i="8"/>
  <c r="T161" i="8"/>
  <c r="T159" i="8" s="1"/>
  <c r="T158" i="8" s="1"/>
  <c r="R161" i="8"/>
  <c r="P161" i="8"/>
  <c r="BK161" i="8"/>
  <c r="J161" i="8"/>
  <c r="BE161" i="8" s="1"/>
  <c r="BI160" i="8"/>
  <c r="BH160" i="8"/>
  <c r="BG160" i="8"/>
  <c r="BF160" i="8"/>
  <c r="T160" i="8"/>
  <c r="R160" i="8"/>
  <c r="P160" i="8"/>
  <c r="P159" i="8" s="1"/>
  <c r="P158" i="8" s="1"/>
  <c r="BK160" i="8"/>
  <c r="BK159" i="8"/>
  <c r="J159" i="8" s="1"/>
  <c r="J68" i="8" s="1"/>
  <c r="J160" i="8"/>
  <c r="BE160" i="8" s="1"/>
  <c r="BI157" i="8"/>
  <c r="BH157" i="8"/>
  <c r="BG157" i="8"/>
  <c r="BF157" i="8"/>
  <c r="T157" i="8"/>
  <c r="T156" i="8" s="1"/>
  <c r="R157" i="8"/>
  <c r="R156" i="8"/>
  <c r="P157" i="8"/>
  <c r="P156" i="8" s="1"/>
  <c r="BK157" i="8"/>
  <c r="BK156" i="8"/>
  <c r="J156" i="8"/>
  <c r="J66" i="8" s="1"/>
  <c r="J157" i="8"/>
  <c r="BE157" i="8"/>
  <c r="BI154" i="8"/>
  <c r="BH154" i="8"/>
  <c r="BG154" i="8"/>
  <c r="BF154" i="8"/>
  <c r="T154" i="8"/>
  <c r="T151" i="8" s="1"/>
  <c r="R154" i="8"/>
  <c r="P154" i="8"/>
  <c r="BK154" i="8"/>
  <c r="J154" i="8"/>
  <c r="BE154" i="8" s="1"/>
  <c r="BI152" i="8"/>
  <c r="BH152" i="8"/>
  <c r="BG152" i="8"/>
  <c r="BF152" i="8"/>
  <c r="T152" i="8"/>
  <c r="R152" i="8"/>
  <c r="R151" i="8" s="1"/>
  <c r="P152" i="8"/>
  <c r="P151" i="8"/>
  <c r="BK152" i="8"/>
  <c r="BK151" i="8" s="1"/>
  <c r="J151" i="8" s="1"/>
  <c r="J65" i="8" s="1"/>
  <c r="J152" i="8"/>
  <c r="BE152" i="8"/>
  <c r="BI147" i="8"/>
  <c r="BH147" i="8"/>
  <c r="BG147" i="8"/>
  <c r="BF147" i="8"/>
  <c r="T147" i="8"/>
  <c r="R147" i="8"/>
  <c r="P147" i="8"/>
  <c r="P143" i="8" s="1"/>
  <c r="BK147" i="8"/>
  <c r="J147" i="8"/>
  <c r="BE147" i="8"/>
  <c r="BI146" i="8"/>
  <c r="BH146" i="8"/>
  <c r="BG146" i="8"/>
  <c r="BF146" i="8"/>
  <c r="T146" i="8"/>
  <c r="T143" i="8" s="1"/>
  <c r="R146" i="8"/>
  <c r="P146" i="8"/>
  <c r="BK146" i="8"/>
  <c r="J146" i="8"/>
  <c r="BE146" i="8" s="1"/>
  <c r="BI144" i="8"/>
  <c r="BH144" i="8"/>
  <c r="BG144" i="8"/>
  <c r="BF144" i="8"/>
  <c r="T144" i="8"/>
  <c r="R144" i="8"/>
  <c r="R143" i="8" s="1"/>
  <c r="P144" i="8"/>
  <c r="BK144" i="8"/>
  <c r="BK143" i="8" s="1"/>
  <c r="J143" i="8" s="1"/>
  <c r="J64" i="8" s="1"/>
  <c r="J144" i="8"/>
  <c r="BE144" i="8"/>
  <c r="BI142" i="8"/>
  <c r="BH142" i="8"/>
  <c r="BG142" i="8"/>
  <c r="BF142" i="8"/>
  <c r="T142" i="8"/>
  <c r="R142" i="8"/>
  <c r="P142" i="8"/>
  <c r="BK142" i="8"/>
  <c r="J142" i="8"/>
  <c r="BE142" i="8"/>
  <c r="BI140" i="8"/>
  <c r="BH140" i="8"/>
  <c r="BG140" i="8"/>
  <c r="BF140" i="8"/>
  <c r="T140" i="8"/>
  <c r="R140" i="8"/>
  <c r="P140" i="8"/>
  <c r="BK140" i="8"/>
  <c r="J140" i="8"/>
  <c r="BE140" i="8" s="1"/>
  <c r="BI139" i="8"/>
  <c r="BH139" i="8"/>
  <c r="BG139" i="8"/>
  <c r="BF139" i="8"/>
  <c r="T139" i="8"/>
  <c r="R139" i="8"/>
  <c r="P139" i="8"/>
  <c r="P135" i="8" s="1"/>
  <c r="BK139" i="8"/>
  <c r="J139" i="8"/>
  <c r="BE139" i="8"/>
  <c r="BI138" i="8"/>
  <c r="BH138" i="8"/>
  <c r="BG138" i="8"/>
  <c r="BF138" i="8"/>
  <c r="T138" i="8"/>
  <c r="T135" i="8" s="1"/>
  <c r="R138" i="8"/>
  <c r="P138" i="8"/>
  <c r="BK138" i="8"/>
  <c r="J138" i="8"/>
  <c r="BE138" i="8" s="1"/>
  <c r="BI136" i="8"/>
  <c r="BH136" i="8"/>
  <c r="BG136" i="8"/>
  <c r="BF136" i="8"/>
  <c r="T136" i="8"/>
  <c r="R136" i="8"/>
  <c r="R135" i="8" s="1"/>
  <c r="P136" i="8"/>
  <c r="BK136" i="8"/>
  <c r="BK135" i="8" s="1"/>
  <c r="J135" i="8" s="1"/>
  <c r="J63" i="8" s="1"/>
  <c r="J136" i="8"/>
  <c r="BE136" i="8"/>
  <c r="BI131" i="8"/>
  <c r="BH131" i="8"/>
  <c r="BG131" i="8"/>
  <c r="BF131" i="8"/>
  <c r="T131" i="8"/>
  <c r="R131" i="8"/>
  <c r="P131" i="8"/>
  <c r="BK131" i="8"/>
  <c r="J131" i="8"/>
  <c r="BE131" i="8"/>
  <c r="BI129" i="8"/>
  <c r="BH129" i="8"/>
  <c r="BG129" i="8"/>
  <c r="BF129" i="8"/>
  <c r="T129" i="8"/>
  <c r="R129" i="8"/>
  <c r="P129" i="8"/>
  <c r="BK129" i="8"/>
  <c r="J129" i="8"/>
  <c r="BE129" i="8" s="1"/>
  <c r="BI124" i="8"/>
  <c r="BH124" i="8"/>
  <c r="BG124" i="8"/>
  <c r="BF124" i="8"/>
  <c r="T124" i="8"/>
  <c r="R124" i="8"/>
  <c r="P124" i="8"/>
  <c r="BK124" i="8"/>
  <c r="J124" i="8"/>
  <c r="BE124" i="8"/>
  <c r="BI122" i="8"/>
  <c r="BH122" i="8"/>
  <c r="BG122" i="8"/>
  <c r="BF122" i="8"/>
  <c r="T122" i="8"/>
  <c r="T121" i="8" s="1"/>
  <c r="T92" i="8" s="1"/>
  <c r="T91" i="8" s="1"/>
  <c r="R122" i="8"/>
  <c r="R121" i="8"/>
  <c r="P122" i="8"/>
  <c r="P121" i="8" s="1"/>
  <c r="BK122" i="8"/>
  <c r="BK121" i="8"/>
  <c r="J121" i="8"/>
  <c r="J62" i="8" s="1"/>
  <c r="J122" i="8"/>
  <c r="BE122" i="8"/>
  <c r="BI119" i="8"/>
  <c r="BH119" i="8"/>
  <c r="BG119" i="8"/>
  <c r="BF119" i="8"/>
  <c r="T119" i="8"/>
  <c r="R119" i="8"/>
  <c r="P119" i="8"/>
  <c r="BK119" i="8"/>
  <c r="J119" i="8"/>
  <c r="BE119" i="8" s="1"/>
  <c r="BI118" i="8"/>
  <c r="BH118" i="8"/>
  <c r="BG118" i="8"/>
  <c r="BF118" i="8"/>
  <c r="T118" i="8"/>
  <c r="R118" i="8"/>
  <c r="P118" i="8"/>
  <c r="BK118" i="8"/>
  <c r="J118" i="8"/>
  <c r="BE118" i="8"/>
  <c r="BI117" i="8"/>
  <c r="BH117" i="8"/>
  <c r="BG117" i="8"/>
  <c r="BF117" i="8"/>
  <c r="T117" i="8"/>
  <c r="R117" i="8"/>
  <c r="P117" i="8"/>
  <c r="BK117" i="8"/>
  <c r="J117" i="8"/>
  <c r="BE117" i="8" s="1"/>
  <c r="BI115" i="8"/>
  <c r="BH115" i="8"/>
  <c r="BG115" i="8"/>
  <c r="BF115" i="8"/>
  <c r="T115" i="8"/>
  <c r="R115" i="8"/>
  <c r="P115" i="8"/>
  <c r="BK115" i="8"/>
  <c r="J115" i="8"/>
  <c r="BE115" i="8"/>
  <c r="BI113" i="8"/>
  <c r="BH113" i="8"/>
  <c r="BG113" i="8"/>
  <c r="BF113" i="8"/>
  <c r="T113" i="8"/>
  <c r="R113" i="8"/>
  <c r="P113" i="8"/>
  <c r="BK113" i="8"/>
  <c r="J113" i="8"/>
  <c r="BE113" i="8" s="1"/>
  <c r="BI111" i="8"/>
  <c r="BH111" i="8"/>
  <c r="BG111" i="8"/>
  <c r="BF111" i="8"/>
  <c r="T111" i="8"/>
  <c r="R111" i="8"/>
  <c r="P111" i="8"/>
  <c r="BK111" i="8"/>
  <c r="J111" i="8"/>
  <c r="BE111" i="8"/>
  <c r="BI109" i="8"/>
  <c r="BH109" i="8"/>
  <c r="BG109" i="8"/>
  <c r="BF109" i="8"/>
  <c r="T109" i="8"/>
  <c r="R109" i="8"/>
  <c r="P109" i="8"/>
  <c r="BK109" i="8"/>
  <c r="J109" i="8"/>
  <c r="BE109" i="8" s="1"/>
  <c r="BI104" i="8"/>
  <c r="BH104" i="8"/>
  <c r="BG104" i="8"/>
  <c r="BF104" i="8"/>
  <c r="T104" i="8"/>
  <c r="R104" i="8"/>
  <c r="P104" i="8"/>
  <c r="BK104" i="8"/>
  <c r="J104" i="8"/>
  <c r="BE104" i="8"/>
  <c r="BI102" i="8"/>
  <c r="BH102" i="8"/>
  <c r="BG102" i="8"/>
  <c r="BF102" i="8"/>
  <c r="J34" i="8" s="1"/>
  <c r="AW62" i="1" s="1"/>
  <c r="T102" i="8"/>
  <c r="R102" i="8"/>
  <c r="P102" i="8"/>
  <c r="BK102" i="8"/>
  <c r="J102" i="8"/>
  <c r="BE102" i="8" s="1"/>
  <c r="BI98" i="8"/>
  <c r="BH98" i="8"/>
  <c r="BG98" i="8"/>
  <c r="BF98" i="8"/>
  <c r="T98" i="8"/>
  <c r="R98" i="8"/>
  <c r="P98" i="8"/>
  <c r="BK98" i="8"/>
  <c r="J98" i="8"/>
  <c r="BE98" i="8"/>
  <c r="BI94" i="8"/>
  <c r="F37" i="8" s="1"/>
  <c r="BD62" i="1" s="1"/>
  <c r="BH94" i="8"/>
  <c r="F36" i="8"/>
  <c r="BC62" i="1" s="1"/>
  <c r="BG94" i="8"/>
  <c r="F35" i="8"/>
  <c r="BB62" i="1"/>
  <c r="BF94" i="8"/>
  <c r="F34" i="8"/>
  <c r="BA62" i="1" s="1"/>
  <c r="T94" i="8"/>
  <c r="T93" i="8"/>
  <c r="R94" i="8"/>
  <c r="R93" i="8"/>
  <c r="P94" i="8"/>
  <c r="P93" i="8"/>
  <c r="BK94" i="8"/>
  <c r="BK93" i="8"/>
  <c r="J93" i="8" s="1"/>
  <c r="J61" i="8" s="1"/>
  <c r="J94" i="8"/>
  <c r="BE94" i="8"/>
  <c r="J87" i="8"/>
  <c r="F87" i="8"/>
  <c r="F85" i="8"/>
  <c r="E83" i="8"/>
  <c r="J54" i="8"/>
  <c r="F54" i="8"/>
  <c r="F52" i="8"/>
  <c r="E50" i="8"/>
  <c r="J24" i="8"/>
  <c r="E24" i="8"/>
  <c r="J88" i="8" s="1"/>
  <c r="J23" i="8"/>
  <c r="J18" i="8"/>
  <c r="E18" i="8"/>
  <c r="F88" i="8" s="1"/>
  <c r="J17" i="8"/>
  <c r="J12" i="8"/>
  <c r="J85" i="8" s="1"/>
  <c r="E7" i="8"/>
  <c r="E81" i="8" s="1"/>
  <c r="J37" i="7"/>
  <c r="J36" i="7"/>
  <c r="AY61" i="1" s="1"/>
  <c r="J35" i="7"/>
  <c r="AX61" i="1"/>
  <c r="BI191" i="7"/>
  <c r="BH191" i="7"/>
  <c r="BG191" i="7"/>
  <c r="BF191" i="7"/>
  <c r="T191" i="7"/>
  <c r="T186" i="7" s="1"/>
  <c r="R191" i="7"/>
  <c r="P191" i="7"/>
  <c r="BK191" i="7"/>
  <c r="J191" i="7"/>
  <c r="BE191" i="7" s="1"/>
  <c r="BI187" i="7"/>
  <c r="BH187" i="7"/>
  <c r="BG187" i="7"/>
  <c r="BF187" i="7"/>
  <c r="T187" i="7"/>
  <c r="R187" i="7"/>
  <c r="R186" i="7" s="1"/>
  <c r="P187" i="7"/>
  <c r="P186" i="7"/>
  <c r="BK187" i="7"/>
  <c r="BK186" i="7" s="1"/>
  <c r="J186" i="7" s="1"/>
  <c r="J69" i="7" s="1"/>
  <c r="J187" i="7"/>
  <c r="BE187" i="7"/>
  <c r="BI185" i="7"/>
  <c r="BH185" i="7"/>
  <c r="BG185" i="7"/>
  <c r="BF185" i="7"/>
  <c r="T185" i="7"/>
  <c r="R185" i="7"/>
  <c r="P185" i="7"/>
  <c r="BK185" i="7"/>
  <c r="J185" i="7"/>
  <c r="BE185" i="7"/>
  <c r="BI182" i="7"/>
  <c r="BH182" i="7"/>
  <c r="BG182" i="7"/>
  <c r="BF182" i="7"/>
  <c r="T182" i="7"/>
  <c r="R182" i="7"/>
  <c r="R176" i="7" s="1"/>
  <c r="P182" i="7"/>
  <c r="BK182" i="7"/>
  <c r="J182" i="7"/>
  <c r="BE182" i="7" s="1"/>
  <c r="BI179" i="7"/>
  <c r="BH179" i="7"/>
  <c r="BG179" i="7"/>
  <c r="BF179" i="7"/>
  <c r="T179" i="7"/>
  <c r="R179" i="7"/>
  <c r="P179" i="7"/>
  <c r="BK179" i="7"/>
  <c r="BK176" i="7" s="1"/>
  <c r="J176" i="7" s="1"/>
  <c r="J68" i="7" s="1"/>
  <c r="J179" i="7"/>
  <c r="BE179" i="7"/>
  <c r="BI177" i="7"/>
  <c r="BH177" i="7"/>
  <c r="BG177" i="7"/>
  <c r="BF177" i="7"/>
  <c r="T177" i="7"/>
  <c r="T176" i="7" s="1"/>
  <c r="R177" i="7"/>
  <c r="P177" i="7"/>
  <c r="P176" i="7" s="1"/>
  <c r="BK177" i="7"/>
  <c r="J177" i="7"/>
  <c r="BE177" i="7" s="1"/>
  <c r="BI175" i="7"/>
  <c r="BH175" i="7"/>
  <c r="BG175" i="7"/>
  <c r="BF175" i="7"/>
  <c r="T175" i="7"/>
  <c r="R175" i="7"/>
  <c r="P175" i="7"/>
  <c r="BK175" i="7"/>
  <c r="J175" i="7"/>
  <c r="BE175" i="7" s="1"/>
  <c r="BI173" i="7"/>
  <c r="BH173" i="7"/>
  <c r="BG173" i="7"/>
  <c r="BF173" i="7"/>
  <c r="T173" i="7"/>
  <c r="R173" i="7"/>
  <c r="P173" i="7"/>
  <c r="BK173" i="7"/>
  <c r="J173" i="7"/>
  <c r="BE173" i="7"/>
  <c r="BI168" i="7"/>
  <c r="BH168" i="7"/>
  <c r="BG168" i="7"/>
  <c r="BF168" i="7"/>
  <c r="T168" i="7"/>
  <c r="R168" i="7"/>
  <c r="P168" i="7"/>
  <c r="BK168" i="7"/>
  <c r="J168" i="7"/>
  <c r="BE168" i="7" s="1"/>
  <c r="BI166" i="7"/>
  <c r="BH166" i="7"/>
  <c r="BG166" i="7"/>
  <c r="BF166" i="7"/>
  <c r="T166" i="7"/>
  <c r="R166" i="7"/>
  <c r="P166" i="7"/>
  <c r="P160" i="7" s="1"/>
  <c r="P159" i="7" s="1"/>
  <c r="BK166" i="7"/>
  <c r="J166" i="7"/>
  <c r="BE166" i="7"/>
  <c r="BI161" i="7"/>
  <c r="BH161" i="7"/>
  <c r="BG161" i="7"/>
  <c r="BF161" i="7"/>
  <c r="T161" i="7"/>
  <c r="T160" i="7" s="1"/>
  <c r="T159" i="7" s="1"/>
  <c r="R161" i="7"/>
  <c r="R160" i="7"/>
  <c r="R159" i="7" s="1"/>
  <c r="P161" i="7"/>
  <c r="BK161" i="7"/>
  <c r="BK160" i="7" s="1"/>
  <c r="J161" i="7"/>
  <c r="BE161" i="7"/>
  <c r="BI158" i="7"/>
  <c r="BH158" i="7"/>
  <c r="BG158" i="7"/>
  <c r="BF158" i="7"/>
  <c r="T158" i="7"/>
  <c r="T157" i="7"/>
  <c r="R158" i="7"/>
  <c r="R157" i="7" s="1"/>
  <c r="P158" i="7"/>
  <c r="P157" i="7"/>
  <c r="BK158" i="7"/>
  <c r="BK157" i="7" s="1"/>
  <c r="J157" i="7" s="1"/>
  <c r="J65" i="7" s="1"/>
  <c r="J158" i="7"/>
  <c r="BE158" i="7"/>
  <c r="BI156" i="7"/>
  <c r="BH156" i="7"/>
  <c r="BG156" i="7"/>
  <c r="BF156" i="7"/>
  <c r="T156" i="7"/>
  <c r="R156" i="7"/>
  <c r="P156" i="7"/>
  <c r="BK156" i="7"/>
  <c r="J156" i="7"/>
  <c r="BE156" i="7"/>
  <c r="BI154" i="7"/>
  <c r="BH154" i="7"/>
  <c r="BG154" i="7"/>
  <c r="BF154" i="7"/>
  <c r="T154" i="7"/>
  <c r="R154" i="7"/>
  <c r="R151" i="7" s="1"/>
  <c r="P154" i="7"/>
  <c r="BK154" i="7"/>
  <c r="J154" i="7"/>
  <c r="BE154" i="7" s="1"/>
  <c r="BI153" i="7"/>
  <c r="BH153" i="7"/>
  <c r="BG153" i="7"/>
  <c r="BF153" i="7"/>
  <c r="T153" i="7"/>
  <c r="R153" i="7"/>
  <c r="P153" i="7"/>
  <c r="BK153" i="7"/>
  <c r="BK151" i="7" s="1"/>
  <c r="J151" i="7" s="1"/>
  <c r="J64" i="7" s="1"/>
  <c r="J153" i="7"/>
  <c r="BE153" i="7"/>
  <c r="BI152" i="7"/>
  <c r="BH152" i="7"/>
  <c r="BG152" i="7"/>
  <c r="BF152" i="7"/>
  <c r="T152" i="7"/>
  <c r="T151" i="7" s="1"/>
  <c r="R152" i="7"/>
  <c r="P152" i="7"/>
  <c r="P151" i="7" s="1"/>
  <c r="BK152" i="7"/>
  <c r="J152" i="7"/>
  <c r="BE152" i="7" s="1"/>
  <c r="BI148" i="7"/>
  <c r="BH148" i="7"/>
  <c r="BG148" i="7"/>
  <c r="BF148" i="7"/>
  <c r="T148" i="7"/>
  <c r="R148" i="7"/>
  <c r="P148" i="7"/>
  <c r="BK148" i="7"/>
  <c r="J148" i="7"/>
  <c r="BE148" i="7" s="1"/>
  <c r="BI146" i="7"/>
  <c r="BH146" i="7"/>
  <c r="BG146" i="7"/>
  <c r="BF146" i="7"/>
  <c r="T146" i="7"/>
  <c r="R146" i="7"/>
  <c r="P146" i="7"/>
  <c r="BK146" i="7"/>
  <c r="J146" i="7"/>
  <c r="BE146" i="7"/>
  <c r="BI145" i="7"/>
  <c r="BH145" i="7"/>
  <c r="BG145" i="7"/>
  <c r="BF145" i="7"/>
  <c r="T145" i="7"/>
  <c r="R145" i="7"/>
  <c r="P145" i="7"/>
  <c r="BK145" i="7"/>
  <c r="J145" i="7"/>
  <c r="BE145" i="7" s="1"/>
  <c r="BI142" i="7"/>
  <c r="BH142" i="7"/>
  <c r="BG142" i="7"/>
  <c r="BF142" i="7"/>
  <c r="T142" i="7"/>
  <c r="R142" i="7"/>
  <c r="P142" i="7"/>
  <c r="BK142" i="7"/>
  <c r="J142" i="7"/>
  <c r="BE142" i="7"/>
  <c r="BI140" i="7"/>
  <c r="BH140" i="7"/>
  <c r="BG140" i="7"/>
  <c r="BF140" i="7"/>
  <c r="T140" i="7"/>
  <c r="R140" i="7"/>
  <c r="R133" i="7" s="1"/>
  <c r="P140" i="7"/>
  <c r="BK140" i="7"/>
  <c r="J140" i="7"/>
  <c r="BE140" i="7"/>
  <c r="BI138" i="7"/>
  <c r="BH138" i="7"/>
  <c r="BG138" i="7"/>
  <c r="BF138" i="7"/>
  <c r="T138" i="7"/>
  <c r="R138" i="7"/>
  <c r="P138" i="7"/>
  <c r="BK138" i="7"/>
  <c r="BK133" i="7" s="1"/>
  <c r="J133" i="7" s="1"/>
  <c r="J63" i="7" s="1"/>
  <c r="J138" i="7"/>
  <c r="BE138" i="7"/>
  <c r="BI134" i="7"/>
  <c r="BH134" i="7"/>
  <c r="BG134" i="7"/>
  <c r="BF134" i="7"/>
  <c r="T134" i="7"/>
  <c r="T133" i="7"/>
  <c r="R134" i="7"/>
  <c r="P134" i="7"/>
  <c r="P133" i="7"/>
  <c r="BK134" i="7"/>
  <c r="J134" i="7"/>
  <c r="BE134" i="7" s="1"/>
  <c r="BI132" i="7"/>
  <c r="BH132" i="7"/>
  <c r="BG132" i="7"/>
  <c r="BF132" i="7"/>
  <c r="T132" i="7"/>
  <c r="R132" i="7"/>
  <c r="P132" i="7"/>
  <c r="BK132" i="7"/>
  <c r="J132" i="7"/>
  <c r="BE132" i="7" s="1"/>
  <c r="BI128" i="7"/>
  <c r="BH128" i="7"/>
  <c r="BG128" i="7"/>
  <c r="BF128" i="7"/>
  <c r="T128" i="7"/>
  <c r="R128" i="7"/>
  <c r="P128" i="7"/>
  <c r="BK128" i="7"/>
  <c r="J128" i="7"/>
  <c r="BE128" i="7"/>
  <c r="BI122" i="7"/>
  <c r="BH122" i="7"/>
  <c r="BG122" i="7"/>
  <c r="BF122" i="7"/>
  <c r="T122" i="7"/>
  <c r="R122" i="7"/>
  <c r="P122" i="7"/>
  <c r="BK122" i="7"/>
  <c r="J122" i="7"/>
  <c r="BE122" i="7" s="1"/>
  <c r="BI117" i="7"/>
  <c r="BH117" i="7"/>
  <c r="BG117" i="7"/>
  <c r="BF117" i="7"/>
  <c r="T117" i="7"/>
  <c r="R117" i="7"/>
  <c r="P117" i="7"/>
  <c r="P108" i="7" s="1"/>
  <c r="BK117" i="7"/>
  <c r="J117" i="7"/>
  <c r="BE117" i="7"/>
  <c r="BI113" i="7"/>
  <c r="BH113" i="7"/>
  <c r="BG113" i="7"/>
  <c r="BF113" i="7"/>
  <c r="T113" i="7"/>
  <c r="T108" i="7" s="1"/>
  <c r="R113" i="7"/>
  <c r="P113" i="7"/>
  <c r="BK113" i="7"/>
  <c r="J113" i="7"/>
  <c r="BE113" i="7" s="1"/>
  <c r="BI109" i="7"/>
  <c r="BH109" i="7"/>
  <c r="BG109" i="7"/>
  <c r="F35" i="7" s="1"/>
  <c r="BB61" i="1" s="1"/>
  <c r="BF109" i="7"/>
  <c r="T109" i="7"/>
  <c r="R109" i="7"/>
  <c r="R108" i="7" s="1"/>
  <c r="P109" i="7"/>
  <c r="BK109" i="7"/>
  <c r="BK108" i="7" s="1"/>
  <c r="J108" i="7" s="1"/>
  <c r="J62" i="7" s="1"/>
  <c r="J109" i="7"/>
  <c r="BE109" i="7" s="1"/>
  <c r="BI103" i="7"/>
  <c r="BH103" i="7"/>
  <c r="BG103" i="7"/>
  <c r="BF103" i="7"/>
  <c r="T103" i="7"/>
  <c r="R103" i="7"/>
  <c r="P103" i="7"/>
  <c r="BK103" i="7"/>
  <c r="J103" i="7"/>
  <c r="BE103" i="7"/>
  <c r="BI100" i="7"/>
  <c r="BH100" i="7"/>
  <c r="F36" i="7" s="1"/>
  <c r="BC61" i="1" s="1"/>
  <c r="BG100" i="7"/>
  <c r="BF100" i="7"/>
  <c r="T100" i="7"/>
  <c r="R100" i="7"/>
  <c r="P100" i="7"/>
  <c r="BK100" i="7"/>
  <c r="J100" i="7"/>
  <c r="BE100" i="7"/>
  <c r="BI98" i="7"/>
  <c r="BH98" i="7"/>
  <c r="BG98" i="7"/>
  <c r="BF98" i="7"/>
  <c r="F34" i="7" s="1"/>
  <c r="BA61" i="1" s="1"/>
  <c r="T98" i="7"/>
  <c r="R98" i="7"/>
  <c r="P98" i="7"/>
  <c r="BK98" i="7"/>
  <c r="J98" i="7"/>
  <c r="BE98" i="7"/>
  <c r="BI92" i="7"/>
  <c r="F37" i="7"/>
  <c r="BD61" i="1" s="1"/>
  <c r="BH92" i="7"/>
  <c r="BG92" i="7"/>
  <c r="BF92" i="7"/>
  <c r="T92" i="7"/>
  <c r="T91" i="7"/>
  <c r="R92" i="7"/>
  <c r="R91" i="7"/>
  <c r="R90" i="7" s="1"/>
  <c r="R89" i="7" s="1"/>
  <c r="P92" i="7"/>
  <c r="P91" i="7"/>
  <c r="BK92" i="7"/>
  <c r="BK91" i="7"/>
  <c r="J92" i="7"/>
  <c r="BE92" i="7" s="1"/>
  <c r="J85" i="7"/>
  <c r="F85" i="7"/>
  <c r="F83" i="7"/>
  <c r="E81" i="7"/>
  <c r="J54" i="7"/>
  <c r="F54" i="7"/>
  <c r="F52" i="7"/>
  <c r="E50" i="7"/>
  <c r="J24" i="7"/>
  <c r="E24" i="7"/>
  <c r="J55" i="7" s="1"/>
  <c r="J86" i="7"/>
  <c r="J23" i="7"/>
  <c r="J18" i="7"/>
  <c r="E18" i="7"/>
  <c r="F55" i="7" s="1"/>
  <c r="J17" i="7"/>
  <c r="J12" i="7"/>
  <c r="J52" i="7" s="1"/>
  <c r="J83" i="7"/>
  <c r="E7" i="7"/>
  <c r="E79" i="7"/>
  <c r="E48" i="7"/>
  <c r="J39" i="6"/>
  <c r="J38" i="6"/>
  <c r="AY60" i="1"/>
  <c r="J37" i="6"/>
  <c r="AX60" i="1" s="1"/>
  <c r="BI109" i="6"/>
  <c r="BH109" i="6"/>
  <c r="BG109" i="6"/>
  <c r="BF109" i="6"/>
  <c r="T109" i="6"/>
  <c r="T108" i="6" s="1"/>
  <c r="R109" i="6"/>
  <c r="R108" i="6" s="1"/>
  <c r="P109" i="6"/>
  <c r="P108" i="6"/>
  <c r="BK109" i="6"/>
  <c r="BK108" i="6"/>
  <c r="J108" i="6" s="1"/>
  <c r="J68" i="6" s="1"/>
  <c r="J109" i="6"/>
  <c r="BE109" i="6" s="1"/>
  <c r="BI106" i="6"/>
  <c r="BH106" i="6"/>
  <c r="BG106" i="6"/>
  <c r="BF106" i="6"/>
  <c r="T106" i="6"/>
  <c r="T105" i="6"/>
  <c r="R106" i="6"/>
  <c r="R105" i="6"/>
  <c r="P106" i="6"/>
  <c r="P105" i="6"/>
  <c r="BK106" i="6"/>
  <c r="BK105" i="6"/>
  <c r="J105" i="6" s="1"/>
  <c r="J67" i="6" s="1"/>
  <c r="J106" i="6"/>
  <c r="BE106" i="6" s="1"/>
  <c r="BI104" i="6"/>
  <c r="BH104" i="6"/>
  <c r="BG104" i="6"/>
  <c r="BF104" i="6"/>
  <c r="T104" i="6"/>
  <c r="R104" i="6"/>
  <c r="P104" i="6"/>
  <c r="BK104" i="6"/>
  <c r="J104" i="6"/>
  <c r="BE104" i="6"/>
  <c r="BI103" i="6"/>
  <c r="BH103" i="6"/>
  <c r="BG103" i="6"/>
  <c r="BF103" i="6"/>
  <c r="T103" i="6"/>
  <c r="R103" i="6"/>
  <c r="P103" i="6"/>
  <c r="BK103" i="6"/>
  <c r="J103" i="6"/>
  <c r="BE103" i="6"/>
  <c r="BI102" i="6"/>
  <c r="BH102" i="6"/>
  <c r="BG102" i="6"/>
  <c r="BF102" i="6"/>
  <c r="T102" i="6"/>
  <c r="R102" i="6"/>
  <c r="P102" i="6"/>
  <c r="BK102" i="6"/>
  <c r="J102" i="6"/>
  <c r="BE102" i="6"/>
  <c r="BI101" i="6"/>
  <c r="BH101" i="6"/>
  <c r="BG101" i="6"/>
  <c r="BF101" i="6"/>
  <c r="T101" i="6"/>
  <c r="T100" i="6"/>
  <c r="R101" i="6"/>
  <c r="R100" i="6"/>
  <c r="P101" i="6"/>
  <c r="P100" i="6"/>
  <c r="BK101" i="6"/>
  <c r="BK100" i="6"/>
  <c r="J100" i="6" s="1"/>
  <c r="J66" i="6" s="1"/>
  <c r="J101" i="6"/>
  <c r="BE101" i="6" s="1"/>
  <c r="BI99" i="6"/>
  <c r="BH99" i="6"/>
  <c r="BG99" i="6"/>
  <c r="BF99" i="6"/>
  <c r="T99" i="6"/>
  <c r="R99" i="6"/>
  <c r="P99" i="6"/>
  <c r="BK99" i="6"/>
  <c r="J99" i="6"/>
  <c r="BE99" i="6"/>
  <c r="BI98" i="6"/>
  <c r="BH98" i="6"/>
  <c r="BG98" i="6"/>
  <c r="BF98" i="6"/>
  <c r="T98" i="6"/>
  <c r="R98" i="6"/>
  <c r="P98" i="6"/>
  <c r="BK98" i="6"/>
  <c r="J98" i="6"/>
  <c r="BE98" i="6"/>
  <c r="BI97" i="6"/>
  <c r="BH97" i="6"/>
  <c r="BG97" i="6"/>
  <c r="BF97" i="6"/>
  <c r="T97" i="6"/>
  <c r="R97" i="6"/>
  <c r="P97" i="6"/>
  <c r="BK97" i="6"/>
  <c r="J97" i="6"/>
  <c r="BE97" i="6"/>
  <c r="BI95" i="6"/>
  <c r="BH95" i="6"/>
  <c r="BG95" i="6"/>
  <c r="BF95" i="6"/>
  <c r="T95" i="6"/>
  <c r="R95" i="6"/>
  <c r="R92" i="6" s="1"/>
  <c r="R91" i="6" s="1"/>
  <c r="R90" i="6" s="1"/>
  <c r="P95" i="6"/>
  <c r="BK95" i="6"/>
  <c r="J95" i="6"/>
  <c r="BE95" i="6"/>
  <c r="BI94" i="6"/>
  <c r="BH94" i="6"/>
  <c r="BG94" i="6"/>
  <c r="BF94" i="6"/>
  <c r="T94" i="6"/>
  <c r="R94" i="6"/>
  <c r="P94" i="6"/>
  <c r="BK94" i="6"/>
  <c r="J94" i="6"/>
  <c r="BE94" i="6"/>
  <c r="BI93" i="6"/>
  <c r="F39" i="6"/>
  <c r="BD60" i="1" s="1"/>
  <c r="BH93" i="6"/>
  <c r="F38" i="6" s="1"/>
  <c r="BC60" i="1" s="1"/>
  <c r="BG93" i="6"/>
  <c r="F37" i="6"/>
  <c r="BB60" i="1" s="1"/>
  <c r="BF93" i="6"/>
  <c r="J36" i="6" s="1"/>
  <c r="AW60" i="1" s="1"/>
  <c r="T93" i="6"/>
  <c r="T92" i="6"/>
  <c r="T91" i="6" s="1"/>
  <c r="T90" i="6" s="1"/>
  <c r="R93" i="6"/>
  <c r="P93" i="6"/>
  <c r="P92" i="6"/>
  <c r="P91" i="6" s="1"/>
  <c r="P90" i="6" s="1"/>
  <c r="AU60" i="1" s="1"/>
  <c r="BK93" i="6"/>
  <c r="BK92" i="6" s="1"/>
  <c r="J93" i="6"/>
  <c r="BE93" i="6" s="1"/>
  <c r="J86" i="6"/>
  <c r="F86" i="6"/>
  <c r="F84" i="6"/>
  <c r="E82" i="6"/>
  <c r="J58" i="6"/>
  <c r="F58" i="6"/>
  <c r="F56" i="6"/>
  <c r="E54" i="6"/>
  <c r="J26" i="6"/>
  <c r="E26" i="6"/>
  <c r="J87" i="6" s="1"/>
  <c r="J59" i="6"/>
  <c r="J25" i="6"/>
  <c r="J20" i="6"/>
  <c r="E20" i="6"/>
  <c r="F87" i="6"/>
  <c r="F59" i="6"/>
  <c r="J19" i="6"/>
  <c r="J14" i="6"/>
  <c r="J84" i="6"/>
  <c r="J56" i="6"/>
  <c r="E7" i="6"/>
  <c r="E78" i="6" s="1"/>
  <c r="E50" i="6"/>
  <c r="J92" i="5"/>
  <c r="J39" i="5"/>
  <c r="J38" i="5"/>
  <c r="AY59" i="1"/>
  <c r="J37" i="5"/>
  <c r="AX59" i="1"/>
  <c r="BI169" i="5"/>
  <c r="BH169" i="5"/>
  <c r="BG169" i="5"/>
  <c r="BF169" i="5"/>
  <c r="T169" i="5"/>
  <c r="R169" i="5"/>
  <c r="P169" i="5"/>
  <c r="BK169" i="5"/>
  <c r="J169" i="5"/>
  <c r="BE169" i="5"/>
  <c r="BI168" i="5"/>
  <c r="BH168" i="5"/>
  <c r="BG168" i="5"/>
  <c r="BF168" i="5"/>
  <c r="T168" i="5"/>
  <c r="R168" i="5"/>
  <c r="P168" i="5"/>
  <c r="BK168" i="5"/>
  <c r="J168" i="5"/>
  <c r="BE168" i="5"/>
  <c r="BI167" i="5"/>
  <c r="BH167" i="5"/>
  <c r="BG167" i="5"/>
  <c r="BF167" i="5"/>
  <c r="T167" i="5"/>
  <c r="R167" i="5"/>
  <c r="R164" i="5" s="1"/>
  <c r="P167" i="5"/>
  <c r="BK167" i="5"/>
  <c r="J167" i="5"/>
  <c r="BE167" i="5"/>
  <c r="BI166" i="5"/>
  <c r="BH166" i="5"/>
  <c r="BG166" i="5"/>
  <c r="BF166" i="5"/>
  <c r="T166" i="5"/>
  <c r="R166" i="5"/>
  <c r="P166" i="5"/>
  <c r="BK166" i="5"/>
  <c r="BK164" i="5" s="1"/>
  <c r="J164" i="5" s="1"/>
  <c r="J69" i="5" s="1"/>
  <c r="J166" i="5"/>
  <c r="BE166" i="5"/>
  <c r="BI165" i="5"/>
  <c r="BH165" i="5"/>
  <c r="BG165" i="5"/>
  <c r="BF165" i="5"/>
  <c r="T165" i="5"/>
  <c r="T164" i="5"/>
  <c r="R165" i="5"/>
  <c r="P165" i="5"/>
  <c r="P164" i="5"/>
  <c r="BK165" i="5"/>
  <c r="J165" i="5"/>
  <c r="BE165" i="5" s="1"/>
  <c r="BI163" i="5"/>
  <c r="BH163" i="5"/>
  <c r="BG163" i="5"/>
  <c r="BF163" i="5"/>
  <c r="T163" i="5"/>
  <c r="R163" i="5"/>
  <c r="P163" i="5"/>
  <c r="BK163" i="5"/>
  <c r="J163" i="5"/>
  <c r="BE163" i="5"/>
  <c r="BI162" i="5"/>
  <c r="BH162" i="5"/>
  <c r="BG162" i="5"/>
  <c r="BF162" i="5"/>
  <c r="T162" i="5"/>
  <c r="R162" i="5"/>
  <c r="P162" i="5"/>
  <c r="BK162" i="5"/>
  <c r="J162" i="5"/>
  <c r="BE162" i="5"/>
  <c r="BI161" i="5"/>
  <c r="BH161" i="5"/>
  <c r="BG161" i="5"/>
  <c r="BF161" i="5"/>
  <c r="T161" i="5"/>
  <c r="R161" i="5"/>
  <c r="P161" i="5"/>
  <c r="BK161" i="5"/>
  <c r="J161" i="5"/>
  <c r="BE161" i="5"/>
  <c r="BI160" i="5"/>
  <c r="BH160" i="5"/>
  <c r="BG160" i="5"/>
  <c r="BF160" i="5"/>
  <c r="T160" i="5"/>
  <c r="R160" i="5"/>
  <c r="P160" i="5"/>
  <c r="BK160" i="5"/>
  <c r="J160" i="5"/>
  <c r="BE160" i="5"/>
  <c r="BI159" i="5"/>
  <c r="BH159" i="5"/>
  <c r="BG159" i="5"/>
  <c r="BF159" i="5"/>
  <c r="T159" i="5"/>
  <c r="R159" i="5"/>
  <c r="P159" i="5"/>
  <c r="BK159" i="5"/>
  <c r="J159" i="5"/>
  <c r="BE159" i="5"/>
  <c r="BI158" i="5"/>
  <c r="BH158" i="5"/>
  <c r="BG158" i="5"/>
  <c r="BF158" i="5"/>
  <c r="T158" i="5"/>
  <c r="T157" i="5"/>
  <c r="R158" i="5"/>
  <c r="R157" i="5"/>
  <c r="P158" i="5"/>
  <c r="P157" i="5"/>
  <c r="BK158" i="5"/>
  <c r="BK157" i="5"/>
  <c r="J157" i="5" s="1"/>
  <c r="J68" i="5" s="1"/>
  <c r="J158" i="5"/>
  <c r="BE158" i="5" s="1"/>
  <c r="BI156" i="5"/>
  <c r="BH156" i="5"/>
  <c r="BG156" i="5"/>
  <c r="BF156" i="5"/>
  <c r="T156" i="5"/>
  <c r="R156" i="5"/>
  <c r="P156" i="5"/>
  <c r="BK156" i="5"/>
  <c r="J156" i="5"/>
  <c r="BE156" i="5"/>
  <c r="BI155" i="5"/>
  <c r="BH155" i="5"/>
  <c r="BG155" i="5"/>
  <c r="BF155" i="5"/>
  <c r="T155" i="5"/>
  <c r="R155" i="5"/>
  <c r="P155" i="5"/>
  <c r="BK155" i="5"/>
  <c r="J155" i="5"/>
  <c r="BE155" i="5"/>
  <c r="BI154" i="5"/>
  <c r="BH154" i="5"/>
  <c r="BG154" i="5"/>
  <c r="BF154" i="5"/>
  <c r="T154" i="5"/>
  <c r="R154" i="5"/>
  <c r="P154" i="5"/>
  <c r="BK154" i="5"/>
  <c r="J154" i="5"/>
  <c r="BE154" i="5"/>
  <c r="BI153" i="5"/>
  <c r="BH153" i="5"/>
  <c r="BG153" i="5"/>
  <c r="BF153" i="5"/>
  <c r="T153" i="5"/>
  <c r="R153" i="5"/>
  <c r="P153" i="5"/>
  <c r="BK153" i="5"/>
  <c r="J153" i="5"/>
  <c r="BE153" i="5"/>
  <c r="BI152" i="5"/>
  <c r="BH152" i="5"/>
  <c r="BG152" i="5"/>
  <c r="BF152" i="5"/>
  <c r="T152" i="5"/>
  <c r="R152" i="5"/>
  <c r="P152" i="5"/>
  <c r="BK152" i="5"/>
  <c r="J152" i="5"/>
  <c r="BE152" i="5"/>
  <c r="BI151" i="5"/>
  <c r="BH151" i="5"/>
  <c r="BG151" i="5"/>
  <c r="BF151" i="5"/>
  <c r="T151" i="5"/>
  <c r="R151" i="5"/>
  <c r="P151" i="5"/>
  <c r="BK151" i="5"/>
  <c r="J151" i="5"/>
  <c r="BE151" i="5"/>
  <c r="BI150" i="5"/>
  <c r="BH150" i="5"/>
  <c r="BG150" i="5"/>
  <c r="BF150" i="5"/>
  <c r="T150" i="5"/>
  <c r="R150" i="5"/>
  <c r="P150" i="5"/>
  <c r="BK150" i="5"/>
  <c r="J150" i="5"/>
  <c r="BE150" i="5"/>
  <c r="BI149" i="5"/>
  <c r="BH149" i="5"/>
  <c r="BG149" i="5"/>
  <c r="BF149" i="5"/>
  <c r="T149" i="5"/>
  <c r="R149" i="5"/>
  <c r="P149" i="5"/>
  <c r="BK149" i="5"/>
  <c r="J149" i="5"/>
  <c r="BE149" i="5"/>
  <c r="BI148" i="5"/>
  <c r="BH148" i="5"/>
  <c r="BG148" i="5"/>
  <c r="BF148" i="5"/>
  <c r="T148" i="5"/>
  <c r="R148" i="5"/>
  <c r="P148" i="5"/>
  <c r="BK148" i="5"/>
  <c r="J148" i="5"/>
  <c r="BE148" i="5"/>
  <c r="BI147" i="5"/>
  <c r="BH147" i="5"/>
  <c r="BG147" i="5"/>
  <c r="BF147" i="5"/>
  <c r="T147" i="5"/>
  <c r="R147" i="5"/>
  <c r="P147" i="5"/>
  <c r="BK147" i="5"/>
  <c r="J147" i="5"/>
  <c r="BE147" i="5"/>
  <c r="BI146" i="5"/>
  <c r="BH146" i="5"/>
  <c r="BG146" i="5"/>
  <c r="BF146" i="5"/>
  <c r="T146" i="5"/>
  <c r="R146" i="5"/>
  <c r="P146" i="5"/>
  <c r="BK146" i="5"/>
  <c r="J146" i="5"/>
  <c r="BE146" i="5"/>
  <c r="BI145" i="5"/>
  <c r="BH145" i="5"/>
  <c r="BG145" i="5"/>
  <c r="BF145" i="5"/>
  <c r="T145" i="5"/>
  <c r="R145" i="5"/>
  <c r="P145" i="5"/>
  <c r="BK145" i="5"/>
  <c r="J145" i="5"/>
  <c r="BE145" i="5"/>
  <c r="BI144" i="5"/>
  <c r="BH144" i="5"/>
  <c r="BG144" i="5"/>
  <c r="BF144" i="5"/>
  <c r="T144" i="5"/>
  <c r="R144" i="5"/>
  <c r="P144" i="5"/>
  <c r="BK144" i="5"/>
  <c r="J144" i="5"/>
  <c r="BE144" i="5"/>
  <c r="BI143" i="5"/>
  <c r="BH143" i="5"/>
  <c r="BG143" i="5"/>
  <c r="BF143" i="5"/>
  <c r="T143" i="5"/>
  <c r="R143" i="5"/>
  <c r="P143" i="5"/>
  <c r="BK143" i="5"/>
  <c r="J143" i="5"/>
  <c r="BE143" i="5"/>
  <c r="BI142" i="5"/>
  <c r="BH142" i="5"/>
  <c r="BG142" i="5"/>
  <c r="BF142" i="5"/>
  <c r="T142" i="5"/>
  <c r="R142" i="5"/>
  <c r="P142" i="5"/>
  <c r="BK142" i="5"/>
  <c r="J142" i="5"/>
  <c r="BE142" i="5"/>
  <c r="BI141" i="5"/>
  <c r="BH141" i="5"/>
  <c r="BG141" i="5"/>
  <c r="BF141" i="5"/>
  <c r="T141" i="5"/>
  <c r="R141" i="5"/>
  <c r="P141" i="5"/>
  <c r="BK141" i="5"/>
  <c r="J141" i="5"/>
  <c r="BE141" i="5"/>
  <c r="BI140" i="5"/>
  <c r="BH140" i="5"/>
  <c r="BG140" i="5"/>
  <c r="BF140" i="5"/>
  <c r="T140" i="5"/>
  <c r="R140" i="5"/>
  <c r="P140" i="5"/>
  <c r="BK140" i="5"/>
  <c r="J140" i="5"/>
  <c r="BE140" i="5"/>
  <c r="BI139" i="5"/>
  <c r="BH139" i="5"/>
  <c r="BG139" i="5"/>
  <c r="BF139" i="5"/>
  <c r="T139" i="5"/>
  <c r="R139" i="5"/>
  <c r="P139" i="5"/>
  <c r="BK139" i="5"/>
  <c r="J139" i="5"/>
  <c r="BE139" i="5"/>
  <c r="BI138" i="5"/>
  <c r="BH138" i="5"/>
  <c r="BG138" i="5"/>
  <c r="BF138" i="5"/>
  <c r="T138" i="5"/>
  <c r="R138" i="5"/>
  <c r="P138" i="5"/>
  <c r="BK138" i="5"/>
  <c r="J138" i="5"/>
  <c r="BE138" i="5"/>
  <c r="BI137" i="5"/>
  <c r="BH137" i="5"/>
  <c r="BG137" i="5"/>
  <c r="BF137" i="5"/>
  <c r="T137" i="5"/>
  <c r="R137" i="5"/>
  <c r="P137" i="5"/>
  <c r="BK137" i="5"/>
  <c r="J137" i="5"/>
  <c r="BE137" i="5"/>
  <c r="BI136" i="5"/>
  <c r="BH136" i="5"/>
  <c r="BG136" i="5"/>
  <c r="BF136" i="5"/>
  <c r="T136" i="5"/>
  <c r="R136" i="5"/>
  <c r="P136" i="5"/>
  <c r="BK136" i="5"/>
  <c r="J136" i="5"/>
  <c r="BE136" i="5"/>
  <c r="BI135" i="5"/>
  <c r="BH135" i="5"/>
  <c r="BG135" i="5"/>
  <c r="BF135" i="5"/>
  <c r="T135" i="5"/>
  <c r="R135" i="5"/>
  <c r="P135" i="5"/>
  <c r="BK135" i="5"/>
  <c r="J135" i="5"/>
  <c r="BE135" i="5"/>
  <c r="BI134" i="5"/>
  <c r="BH134" i="5"/>
  <c r="BG134" i="5"/>
  <c r="BF134" i="5"/>
  <c r="T134" i="5"/>
  <c r="R134" i="5"/>
  <c r="P134" i="5"/>
  <c r="BK134" i="5"/>
  <c r="J134" i="5"/>
  <c r="BE134" i="5"/>
  <c r="BI133" i="5"/>
  <c r="BH133" i="5"/>
  <c r="BG133" i="5"/>
  <c r="BF133" i="5"/>
  <c r="T133" i="5"/>
  <c r="R133" i="5"/>
  <c r="P133" i="5"/>
  <c r="BK133" i="5"/>
  <c r="J133" i="5"/>
  <c r="BE133" i="5"/>
  <c r="BI132" i="5"/>
  <c r="BH132" i="5"/>
  <c r="BG132" i="5"/>
  <c r="BF132" i="5"/>
  <c r="T132" i="5"/>
  <c r="R132" i="5"/>
  <c r="P132" i="5"/>
  <c r="BK132" i="5"/>
  <c r="J132" i="5"/>
  <c r="BE132" i="5"/>
  <c r="BI131" i="5"/>
  <c r="BH131" i="5"/>
  <c r="BG131" i="5"/>
  <c r="BF131" i="5"/>
  <c r="T131" i="5"/>
  <c r="R131" i="5"/>
  <c r="P131" i="5"/>
  <c r="BK131" i="5"/>
  <c r="J131" i="5"/>
  <c r="BE131" i="5"/>
  <c r="BI130" i="5"/>
  <c r="BH130" i="5"/>
  <c r="BG130" i="5"/>
  <c r="BF130" i="5"/>
  <c r="T130" i="5"/>
  <c r="R130" i="5"/>
  <c r="P130" i="5"/>
  <c r="BK130" i="5"/>
  <c r="J130" i="5"/>
  <c r="BE130" i="5"/>
  <c r="BI129" i="5"/>
  <c r="BH129" i="5"/>
  <c r="BG129" i="5"/>
  <c r="BF129" i="5"/>
  <c r="T129" i="5"/>
  <c r="R129" i="5"/>
  <c r="P129" i="5"/>
  <c r="BK129" i="5"/>
  <c r="J129" i="5"/>
  <c r="BE129" i="5"/>
  <c r="BI128" i="5"/>
  <c r="BH128" i="5"/>
  <c r="BG128" i="5"/>
  <c r="BF128" i="5"/>
  <c r="T128" i="5"/>
  <c r="T127" i="5"/>
  <c r="R128" i="5"/>
  <c r="R127" i="5"/>
  <c r="P128" i="5"/>
  <c r="P127" i="5"/>
  <c r="BK128" i="5"/>
  <c r="BK127" i="5"/>
  <c r="J127" i="5" s="1"/>
  <c r="J67" i="5" s="1"/>
  <c r="J128" i="5"/>
  <c r="BE128" i="5" s="1"/>
  <c r="BI126" i="5"/>
  <c r="BH126" i="5"/>
  <c r="BG126" i="5"/>
  <c r="BF126" i="5"/>
  <c r="T126" i="5"/>
  <c r="R126" i="5"/>
  <c r="P126" i="5"/>
  <c r="BK126" i="5"/>
  <c r="J126" i="5"/>
  <c r="BE126" i="5"/>
  <c r="BI125" i="5"/>
  <c r="BH125" i="5"/>
  <c r="BG125" i="5"/>
  <c r="BF125" i="5"/>
  <c r="T125" i="5"/>
  <c r="R125" i="5"/>
  <c r="P125" i="5"/>
  <c r="BK125" i="5"/>
  <c r="J125" i="5"/>
  <c r="BE125" i="5"/>
  <c r="BI124" i="5"/>
  <c r="BH124" i="5"/>
  <c r="BG124" i="5"/>
  <c r="BF124" i="5"/>
  <c r="T124" i="5"/>
  <c r="R124" i="5"/>
  <c r="P124" i="5"/>
  <c r="BK124" i="5"/>
  <c r="J124" i="5"/>
  <c r="BE124" i="5"/>
  <c r="BI123" i="5"/>
  <c r="BH123" i="5"/>
  <c r="BG123" i="5"/>
  <c r="BF123" i="5"/>
  <c r="T123" i="5"/>
  <c r="R123" i="5"/>
  <c r="P123" i="5"/>
  <c r="BK123" i="5"/>
  <c r="J123" i="5"/>
  <c r="BE123" i="5"/>
  <c r="BI122" i="5"/>
  <c r="BH122" i="5"/>
  <c r="BG122" i="5"/>
  <c r="BF122" i="5"/>
  <c r="T122" i="5"/>
  <c r="R122" i="5"/>
  <c r="P122" i="5"/>
  <c r="BK122" i="5"/>
  <c r="J122" i="5"/>
  <c r="BE122" i="5"/>
  <c r="BI121" i="5"/>
  <c r="BH121" i="5"/>
  <c r="BG121" i="5"/>
  <c r="BF121" i="5"/>
  <c r="T121" i="5"/>
  <c r="R121" i="5"/>
  <c r="P121" i="5"/>
  <c r="BK121" i="5"/>
  <c r="J121" i="5"/>
  <c r="BE121" i="5"/>
  <c r="BI120" i="5"/>
  <c r="BH120" i="5"/>
  <c r="BG120" i="5"/>
  <c r="BF120" i="5"/>
  <c r="T120" i="5"/>
  <c r="R120" i="5"/>
  <c r="P120" i="5"/>
  <c r="BK120" i="5"/>
  <c r="J120" i="5"/>
  <c r="BE120" i="5"/>
  <c r="BI119" i="5"/>
  <c r="BH119" i="5"/>
  <c r="BG119" i="5"/>
  <c r="BF119" i="5"/>
  <c r="T119" i="5"/>
  <c r="R119" i="5"/>
  <c r="P119" i="5"/>
  <c r="BK119" i="5"/>
  <c r="J119" i="5"/>
  <c r="BE119" i="5"/>
  <c r="BI118" i="5"/>
  <c r="BH118" i="5"/>
  <c r="BG118" i="5"/>
  <c r="BF118" i="5"/>
  <c r="T118" i="5"/>
  <c r="R118" i="5"/>
  <c r="P118" i="5"/>
  <c r="BK118" i="5"/>
  <c r="J118" i="5"/>
  <c r="BE118" i="5"/>
  <c r="BI117" i="5"/>
  <c r="BH117" i="5"/>
  <c r="BG117" i="5"/>
  <c r="BF117" i="5"/>
  <c r="T117" i="5"/>
  <c r="R117" i="5"/>
  <c r="P117" i="5"/>
  <c r="BK117" i="5"/>
  <c r="J117" i="5"/>
  <c r="BE117" i="5"/>
  <c r="BI116" i="5"/>
  <c r="BH116" i="5"/>
  <c r="BG116" i="5"/>
  <c r="BF116" i="5"/>
  <c r="T116" i="5"/>
  <c r="R116" i="5"/>
  <c r="P116" i="5"/>
  <c r="BK116" i="5"/>
  <c r="J116" i="5"/>
  <c r="BE116" i="5"/>
  <c r="BI115" i="5"/>
  <c r="BH115" i="5"/>
  <c r="BG115" i="5"/>
  <c r="BF115" i="5"/>
  <c r="T115" i="5"/>
  <c r="R115" i="5"/>
  <c r="P115" i="5"/>
  <c r="BK115" i="5"/>
  <c r="J115" i="5"/>
  <c r="BE115" i="5"/>
  <c r="BI114" i="5"/>
  <c r="BH114" i="5"/>
  <c r="BG114" i="5"/>
  <c r="BF114" i="5"/>
  <c r="T114" i="5"/>
  <c r="R114" i="5"/>
  <c r="P114" i="5"/>
  <c r="BK114" i="5"/>
  <c r="J114" i="5"/>
  <c r="BE114" i="5"/>
  <c r="BI113" i="5"/>
  <c r="BH113" i="5"/>
  <c r="BG113" i="5"/>
  <c r="BF113" i="5"/>
  <c r="T113" i="5"/>
  <c r="R113" i="5"/>
  <c r="P113" i="5"/>
  <c r="BK113" i="5"/>
  <c r="J113" i="5"/>
  <c r="BE113" i="5"/>
  <c r="BI112" i="5"/>
  <c r="BH112" i="5"/>
  <c r="BG112" i="5"/>
  <c r="BF112" i="5"/>
  <c r="T112" i="5"/>
  <c r="R112" i="5"/>
  <c r="P112" i="5"/>
  <c r="BK112" i="5"/>
  <c r="J112" i="5"/>
  <c r="BE112" i="5"/>
  <c r="BI111" i="5"/>
  <c r="BH111" i="5"/>
  <c r="BG111" i="5"/>
  <c r="BF111" i="5"/>
  <c r="T111" i="5"/>
  <c r="R111" i="5"/>
  <c r="P111" i="5"/>
  <c r="BK111" i="5"/>
  <c r="J111" i="5"/>
  <c r="BE111" i="5"/>
  <c r="BI110" i="5"/>
  <c r="BH110" i="5"/>
  <c r="BG110" i="5"/>
  <c r="BF110" i="5"/>
  <c r="T110" i="5"/>
  <c r="R110" i="5"/>
  <c r="P110" i="5"/>
  <c r="BK110" i="5"/>
  <c r="J110" i="5"/>
  <c r="BE110" i="5"/>
  <c r="BI109" i="5"/>
  <c r="BH109" i="5"/>
  <c r="BG109" i="5"/>
  <c r="BF109" i="5"/>
  <c r="T109" i="5"/>
  <c r="R109" i="5"/>
  <c r="P109" i="5"/>
  <c r="BK109" i="5"/>
  <c r="J109" i="5"/>
  <c r="BE109" i="5"/>
  <c r="BI108" i="5"/>
  <c r="BH108" i="5"/>
  <c r="BG108" i="5"/>
  <c r="BF108" i="5"/>
  <c r="T108" i="5"/>
  <c r="R108" i="5"/>
  <c r="P108" i="5"/>
  <c r="BK108" i="5"/>
  <c r="J108" i="5"/>
  <c r="BE108" i="5"/>
  <c r="BI107" i="5"/>
  <c r="BH107" i="5"/>
  <c r="BG107" i="5"/>
  <c r="BF107" i="5"/>
  <c r="T107" i="5"/>
  <c r="R107" i="5"/>
  <c r="P107" i="5"/>
  <c r="BK107" i="5"/>
  <c r="J107" i="5"/>
  <c r="BE107" i="5"/>
  <c r="BI106" i="5"/>
  <c r="BH106" i="5"/>
  <c r="BG106" i="5"/>
  <c r="BF106" i="5"/>
  <c r="T106" i="5"/>
  <c r="R106" i="5"/>
  <c r="P106" i="5"/>
  <c r="BK106" i="5"/>
  <c r="J106" i="5"/>
  <c r="BE106" i="5"/>
  <c r="BI105" i="5"/>
  <c r="BH105" i="5"/>
  <c r="BG105" i="5"/>
  <c r="BF105" i="5"/>
  <c r="T105" i="5"/>
  <c r="R105" i="5"/>
  <c r="P105" i="5"/>
  <c r="BK105" i="5"/>
  <c r="J105" i="5"/>
  <c r="BE105" i="5"/>
  <c r="BI104" i="5"/>
  <c r="BH104" i="5"/>
  <c r="BG104" i="5"/>
  <c r="BF104" i="5"/>
  <c r="T104" i="5"/>
  <c r="R104" i="5"/>
  <c r="P104" i="5"/>
  <c r="BK104" i="5"/>
  <c r="J104" i="5"/>
  <c r="BE104" i="5"/>
  <c r="BI103" i="5"/>
  <c r="BH103" i="5"/>
  <c r="BG103" i="5"/>
  <c r="BF103" i="5"/>
  <c r="T103" i="5"/>
  <c r="R103" i="5"/>
  <c r="P103" i="5"/>
  <c r="BK103" i="5"/>
  <c r="J103" i="5"/>
  <c r="BE103" i="5"/>
  <c r="BI102" i="5"/>
  <c r="BH102" i="5"/>
  <c r="BG102" i="5"/>
  <c r="BF102" i="5"/>
  <c r="T102" i="5"/>
  <c r="R102" i="5"/>
  <c r="P102" i="5"/>
  <c r="BK102" i="5"/>
  <c r="J102" i="5"/>
  <c r="BE102" i="5"/>
  <c r="BI101" i="5"/>
  <c r="BH101" i="5"/>
  <c r="BG101" i="5"/>
  <c r="BF101" i="5"/>
  <c r="T101" i="5"/>
  <c r="R101" i="5"/>
  <c r="P101" i="5"/>
  <c r="BK101" i="5"/>
  <c r="J101" i="5"/>
  <c r="BE101" i="5"/>
  <c r="BI100" i="5"/>
  <c r="BH100" i="5"/>
  <c r="BG100" i="5"/>
  <c r="BF100" i="5"/>
  <c r="T100" i="5"/>
  <c r="R100" i="5"/>
  <c r="P100" i="5"/>
  <c r="BK100" i="5"/>
  <c r="J100" i="5"/>
  <c r="BE100" i="5"/>
  <c r="BI99" i="5"/>
  <c r="BH99" i="5"/>
  <c r="BG99" i="5"/>
  <c r="BF99" i="5"/>
  <c r="T99" i="5"/>
  <c r="R99" i="5"/>
  <c r="P99" i="5"/>
  <c r="BK99" i="5"/>
  <c r="J99" i="5"/>
  <c r="BE99" i="5"/>
  <c r="BI98" i="5"/>
  <c r="BH98" i="5"/>
  <c r="BG98" i="5"/>
  <c r="BF98" i="5"/>
  <c r="T98" i="5"/>
  <c r="R98" i="5"/>
  <c r="P98" i="5"/>
  <c r="BK98" i="5"/>
  <c r="J98" i="5"/>
  <c r="BE98" i="5"/>
  <c r="BI97" i="5"/>
  <c r="BH97" i="5"/>
  <c r="BG97" i="5"/>
  <c r="BF97" i="5"/>
  <c r="T97" i="5"/>
  <c r="R97" i="5"/>
  <c r="R94" i="5" s="1"/>
  <c r="R93" i="5" s="1"/>
  <c r="R91" i="5" s="1"/>
  <c r="P97" i="5"/>
  <c r="BK97" i="5"/>
  <c r="J97" i="5"/>
  <c r="BE97" i="5"/>
  <c r="BI96" i="5"/>
  <c r="BH96" i="5"/>
  <c r="BG96" i="5"/>
  <c r="BF96" i="5"/>
  <c r="T96" i="5"/>
  <c r="R96" i="5"/>
  <c r="P96" i="5"/>
  <c r="BK96" i="5"/>
  <c r="J96" i="5"/>
  <c r="BE96" i="5"/>
  <c r="BI95" i="5"/>
  <c r="F39" i="5"/>
  <c r="BD59" i="1" s="1"/>
  <c r="BH95" i="5"/>
  <c r="BG95" i="5"/>
  <c r="F37" i="5"/>
  <c r="BB59" i="1" s="1"/>
  <c r="BF95" i="5"/>
  <c r="T95" i="5"/>
  <c r="T94" i="5"/>
  <c r="T93" i="5" s="1"/>
  <c r="T91" i="5" s="1"/>
  <c r="R95" i="5"/>
  <c r="P95" i="5"/>
  <c r="P94" i="5"/>
  <c r="P93" i="5" s="1"/>
  <c r="P91" i="5"/>
  <c r="AU59" i="1" s="1"/>
  <c r="BK95" i="5"/>
  <c r="J95" i="5"/>
  <c r="BE95" i="5" s="1"/>
  <c r="J35" i="5" s="1"/>
  <c r="AV59" i="1" s="1"/>
  <c r="J64" i="5"/>
  <c r="J87" i="5"/>
  <c r="F87" i="5"/>
  <c r="F85" i="5"/>
  <c r="E83" i="5"/>
  <c r="J58" i="5"/>
  <c r="F58" i="5"/>
  <c r="F56" i="5"/>
  <c r="E54" i="5"/>
  <c r="J26" i="5"/>
  <c r="E26" i="5"/>
  <c r="J59" i="5" s="1"/>
  <c r="J88" i="5"/>
  <c r="J25" i="5"/>
  <c r="J20" i="5"/>
  <c r="E20" i="5"/>
  <c r="J19" i="5"/>
  <c r="J14" i="5"/>
  <c r="E7" i="5"/>
  <c r="E50" i="5" s="1"/>
  <c r="E79" i="5"/>
  <c r="J39" i="4"/>
  <c r="J38" i="4"/>
  <c r="AY58" i="1"/>
  <c r="J37" i="4"/>
  <c r="AX58" i="1"/>
  <c r="BI150" i="4"/>
  <c r="BH150" i="4"/>
  <c r="BG150" i="4"/>
  <c r="BF150" i="4"/>
  <c r="T150" i="4"/>
  <c r="T149" i="4"/>
  <c r="R150" i="4"/>
  <c r="R149" i="4"/>
  <c r="P150" i="4"/>
  <c r="P149" i="4"/>
  <c r="BK150" i="4"/>
  <c r="BK149" i="4"/>
  <c r="J149" i="4" s="1"/>
  <c r="J72" i="4" s="1"/>
  <c r="J150" i="4"/>
  <c r="BE150" i="4" s="1"/>
  <c r="BI148" i="4"/>
  <c r="BH148" i="4"/>
  <c r="BG148" i="4"/>
  <c r="BF148" i="4"/>
  <c r="T148" i="4"/>
  <c r="R148" i="4"/>
  <c r="R145" i="4" s="1"/>
  <c r="P148" i="4"/>
  <c r="BK148" i="4"/>
  <c r="J148" i="4"/>
  <c r="BE148" i="4"/>
  <c r="BI147" i="4"/>
  <c r="BH147" i="4"/>
  <c r="BG147" i="4"/>
  <c r="BF147" i="4"/>
  <c r="T147" i="4"/>
  <c r="R147" i="4"/>
  <c r="P147" i="4"/>
  <c r="BK147" i="4"/>
  <c r="BK145" i="4" s="1"/>
  <c r="J145" i="4" s="1"/>
  <c r="J71" i="4" s="1"/>
  <c r="J147" i="4"/>
  <c r="BE147" i="4"/>
  <c r="BI146" i="4"/>
  <c r="BH146" i="4"/>
  <c r="BG146" i="4"/>
  <c r="BF146" i="4"/>
  <c r="T146" i="4"/>
  <c r="T145" i="4"/>
  <c r="R146" i="4"/>
  <c r="P146" i="4"/>
  <c r="P145" i="4"/>
  <c r="BK146" i="4"/>
  <c r="J146" i="4"/>
  <c r="BE146" i="4" s="1"/>
  <c r="BI144" i="4"/>
  <c r="BH144" i="4"/>
  <c r="BG144" i="4"/>
  <c r="BF144" i="4"/>
  <c r="T144" i="4"/>
  <c r="R144" i="4"/>
  <c r="P144" i="4"/>
  <c r="BK144" i="4"/>
  <c r="J144" i="4"/>
  <c r="BE144" i="4"/>
  <c r="BI143" i="4"/>
  <c r="BH143" i="4"/>
  <c r="BG143" i="4"/>
  <c r="BF143" i="4"/>
  <c r="T143" i="4"/>
  <c r="R143" i="4"/>
  <c r="P143" i="4"/>
  <c r="BK143" i="4"/>
  <c r="J143" i="4"/>
  <c r="BE143" i="4"/>
  <c r="BI142" i="4"/>
  <c r="BH142" i="4"/>
  <c r="BG142" i="4"/>
  <c r="BF142" i="4"/>
  <c r="T142" i="4"/>
  <c r="R142" i="4"/>
  <c r="P142" i="4"/>
  <c r="BK142" i="4"/>
  <c r="J142" i="4"/>
  <c r="BE142" i="4"/>
  <c r="BI141" i="4"/>
  <c r="BH141" i="4"/>
  <c r="BG141" i="4"/>
  <c r="BF141" i="4"/>
  <c r="T141" i="4"/>
  <c r="R141" i="4"/>
  <c r="P141" i="4"/>
  <c r="BK141" i="4"/>
  <c r="J141" i="4"/>
  <c r="BE141" i="4"/>
  <c r="BI140" i="4"/>
  <c r="BH140" i="4"/>
  <c r="BG140" i="4"/>
  <c r="BF140" i="4"/>
  <c r="T140" i="4"/>
  <c r="R140" i="4"/>
  <c r="P140" i="4"/>
  <c r="BK140" i="4"/>
  <c r="J140" i="4"/>
  <c r="BE140" i="4"/>
  <c r="BI139" i="4"/>
  <c r="BH139" i="4"/>
  <c r="BG139" i="4"/>
  <c r="BF139" i="4"/>
  <c r="T139" i="4"/>
  <c r="R139" i="4"/>
  <c r="P139" i="4"/>
  <c r="BK139" i="4"/>
  <c r="J139" i="4"/>
  <c r="BE139" i="4"/>
  <c r="BI138" i="4"/>
  <c r="BH138" i="4"/>
  <c r="BG138" i="4"/>
  <c r="BF138" i="4"/>
  <c r="T138" i="4"/>
  <c r="R138" i="4"/>
  <c r="P138" i="4"/>
  <c r="BK138" i="4"/>
  <c r="J138" i="4"/>
  <c r="BE138" i="4"/>
  <c r="BI137" i="4"/>
  <c r="BH137" i="4"/>
  <c r="BG137" i="4"/>
  <c r="BF137" i="4"/>
  <c r="T137" i="4"/>
  <c r="R137" i="4"/>
  <c r="P137" i="4"/>
  <c r="BK137" i="4"/>
  <c r="J137" i="4"/>
  <c r="BE137" i="4"/>
  <c r="BI136" i="4"/>
  <c r="BH136" i="4"/>
  <c r="BG136" i="4"/>
  <c r="BF136" i="4"/>
  <c r="T136" i="4"/>
  <c r="R136" i="4"/>
  <c r="P136" i="4"/>
  <c r="BK136" i="4"/>
  <c r="J136" i="4"/>
  <c r="BE136" i="4"/>
  <c r="BI135" i="4"/>
  <c r="BH135" i="4"/>
  <c r="BG135" i="4"/>
  <c r="BF135" i="4"/>
  <c r="T135" i="4"/>
  <c r="R135" i="4"/>
  <c r="P135" i="4"/>
  <c r="BK135" i="4"/>
  <c r="J135" i="4"/>
  <c r="BE135" i="4"/>
  <c r="BI134" i="4"/>
  <c r="BH134" i="4"/>
  <c r="BG134" i="4"/>
  <c r="BF134" i="4"/>
  <c r="T134" i="4"/>
  <c r="T133" i="4"/>
  <c r="R134" i="4"/>
  <c r="R133" i="4" s="1"/>
  <c r="R132" i="4" s="1"/>
  <c r="P134" i="4"/>
  <c r="P133" i="4"/>
  <c r="P132" i="4" s="1"/>
  <c r="BK134" i="4"/>
  <c r="BK133" i="4" s="1"/>
  <c r="J134" i="4"/>
  <c r="BE134" i="4"/>
  <c r="BI131" i="4"/>
  <c r="BH131" i="4"/>
  <c r="BG131" i="4"/>
  <c r="BF131" i="4"/>
  <c r="T131" i="4"/>
  <c r="T130" i="4"/>
  <c r="R131" i="4"/>
  <c r="R130" i="4"/>
  <c r="P131" i="4"/>
  <c r="P130" i="4"/>
  <c r="BK131" i="4"/>
  <c r="BK130" i="4"/>
  <c r="J130" i="4" s="1"/>
  <c r="J68" i="4" s="1"/>
  <c r="J131" i="4"/>
  <c r="BE131" i="4" s="1"/>
  <c r="BI129" i="4"/>
  <c r="BH129" i="4"/>
  <c r="BG129" i="4"/>
  <c r="BF129" i="4"/>
  <c r="T129" i="4"/>
  <c r="R129" i="4"/>
  <c r="P129" i="4"/>
  <c r="BK129" i="4"/>
  <c r="J129" i="4"/>
  <c r="BE129" i="4"/>
  <c r="BI128" i="4"/>
  <c r="BH128" i="4"/>
  <c r="BG128" i="4"/>
  <c r="BF128" i="4"/>
  <c r="T128" i="4"/>
  <c r="R128" i="4"/>
  <c r="P128" i="4"/>
  <c r="BK128" i="4"/>
  <c r="J128" i="4"/>
  <c r="BE128" i="4"/>
  <c r="BI127" i="4"/>
  <c r="BH127" i="4"/>
  <c r="BG127" i="4"/>
  <c r="BF127" i="4"/>
  <c r="T127" i="4"/>
  <c r="R127" i="4"/>
  <c r="P127" i="4"/>
  <c r="BK127" i="4"/>
  <c r="J127" i="4"/>
  <c r="BE127" i="4"/>
  <c r="BI126" i="4"/>
  <c r="BH126" i="4"/>
  <c r="BG126" i="4"/>
  <c r="BF126" i="4"/>
  <c r="T126" i="4"/>
  <c r="R126" i="4"/>
  <c r="R123" i="4" s="1"/>
  <c r="P126" i="4"/>
  <c r="BK126" i="4"/>
  <c r="J126" i="4"/>
  <c r="BE126" i="4"/>
  <c r="BI125" i="4"/>
  <c r="BH125" i="4"/>
  <c r="BG125" i="4"/>
  <c r="BF125" i="4"/>
  <c r="T125" i="4"/>
  <c r="R125" i="4"/>
  <c r="P125" i="4"/>
  <c r="BK125" i="4"/>
  <c r="BK123" i="4" s="1"/>
  <c r="J123" i="4" s="1"/>
  <c r="J67" i="4" s="1"/>
  <c r="J125" i="4"/>
  <c r="BE125" i="4"/>
  <c r="BI124" i="4"/>
  <c r="BH124" i="4"/>
  <c r="BG124" i="4"/>
  <c r="BF124" i="4"/>
  <c r="T124" i="4"/>
  <c r="T123" i="4"/>
  <c r="R124" i="4"/>
  <c r="P124" i="4"/>
  <c r="P123" i="4"/>
  <c r="BK124" i="4"/>
  <c r="J124" i="4"/>
  <c r="BE124" i="4" s="1"/>
  <c r="BI120" i="4"/>
  <c r="BH120" i="4"/>
  <c r="BG120" i="4"/>
  <c r="BF120" i="4"/>
  <c r="T120" i="4"/>
  <c r="T119" i="4"/>
  <c r="R120" i="4"/>
  <c r="R119" i="4"/>
  <c r="P120" i="4"/>
  <c r="P119" i="4"/>
  <c r="BK120" i="4"/>
  <c r="BK119" i="4"/>
  <c r="J119" i="4" s="1"/>
  <c r="J66" i="4" s="1"/>
  <c r="J120" i="4"/>
  <c r="BE120" i="4" s="1"/>
  <c r="BI117" i="4"/>
  <c r="BH117" i="4"/>
  <c r="BG117" i="4"/>
  <c r="BF117" i="4"/>
  <c r="T117" i="4"/>
  <c r="R117" i="4"/>
  <c r="P117" i="4"/>
  <c r="BK117" i="4"/>
  <c r="J117" i="4"/>
  <c r="BE117" i="4"/>
  <c r="BI114" i="4"/>
  <c r="BH114" i="4"/>
  <c r="BG114" i="4"/>
  <c r="BF114" i="4"/>
  <c r="T114" i="4"/>
  <c r="R114" i="4"/>
  <c r="P114" i="4"/>
  <c r="BK114" i="4"/>
  <c r="J114" i="4"/>
  <c r="BE114" i="4"/>
  <c r="BI111" i="4"/>
  <c r="BH111" i="4"/>
  <c r="BG111" i="4"/>
  <c r="BF111" i="4"/>
  <c r="T111" i="4"/>
  <c r="R111" i="4"/>
  <c r="P111" i="4"/>
  <c r="BK111" i="4"/>
  <c r="J111" i="4"/>
  <c r="BE111" i="4"/>
  <c r="BI109" i="4"/>
  <c r="BH109" i="4"/>
  <c r="BG109" i="4"/>
  <c r="BF109" i="4"/>
  <c r="T109" i="4"/>
  <c r="R109" i="4"/>
  <c r="P109" i="4"/>
  <c r="BK109" i="4"/>
  <c r="J109" i="4"/>
  <c r="BE109" i="4"/>
  <c r="BI108" i="4"/>
  <c r="BH108" i="4"/>
  <c r="BG108" i="4"/>
  <c r="BF108" i="4"/>
  <c r="T108" i="4"/>
  <c r="R108" i="4"/>
  <c r="P108" i="4"/>
  <c r="BK108" i="4"/>
  <c r="J108" i="4"/>
  <c r="BE108" i="4"/>
  <c r="BI105" i="4"/>
  <c r="BH105" i="4"/>
  <c r="BG105" i="4"/>
  <c r="BF105" i="4"/>
  <c r="T105" i="4"/>
  <c r="R105" i="4"/>
  <c r="P105" i="4"/>
  <c r="BK105" i="4"/>
  <c r="J105" i="4"/>
  <c r="BE105" i="4"/>
  <c r="BI102" i="4"/>
  <c r="BH102" i="4"/>
  <c r="BG102" i="4"/>
  <c r="BF102" i="4"/>
  <c r="T102" i="4"/>
  <c r="R102" i="4"/>
  <c r="R96" i="4" s="1"/>
  <c r="R95" i="4" s="1"/>
  <c r="P102" i="4"/>
  <c r="BK102" i="4"/>
  <c r="J102" i="4"/>
  <c r="BE102" i="4"/>
  <c r="BI100" i="4"/>
  <c r="BH100" i="4"/>
  <c r="BG100" i="4"/>
  <c r="BF100" i="4"/>
  <c r="T100" i="4"/>
  <c r="R100" i="4"/>
  <c r="P100" i="4"/>
  <c r="BK100" i="4"/>
  <c r="J100" i="4"/>
  <c r="BE100" i="4"/>
  <c r="BI97" i="4"/>
  <c r="F39" i="4"/>
  <c r="BD58" i="1" s="1"/>
  <c r="BH97" i="4"/>
  <c r="BG97" i="4"/>
  <c r="F37" i="4"/>
  <c r="BB58" i="1" s="1"/>
  <c r="BF97" i="4"/>
  <c r="T97" i="4"/>
  <c r="T96" i="4"/>
  <c r="T95" i="4" s="1"/>
  <c r="R97" i="4"/>
  <c r="P97" i="4"/>
  <c r="P96" i="4"/>
  <c r="P95" i="4" s="1"/>
  <c r="P94" i="4"/>
  <c r="AU58" i="1" s="1"/>
  <c r="BK97" i="4"/>
  <c r="J97" i="4"/>
  <c r="BE97" i="4" s="1"/>
  <c r="F35" i="4" s="1"/>
  <c r="AZ58" i="1" s="1"/>
  <c r="J90" i="4"/>
  <c r="F90" i="4"/>
  <c r="F88" i="4"/>
  <c r="E86" i="4"/>
  <c r="J58" i="4"/>
  <c r="F58" i="4"/>
  <c r="F56" i="4"/>
  <c r="E54" i="4"/>
  <c r="J26" i="4"/>
  <c r="E26" i="4"/>
  <c r="J91" i="4" s="1"/>
  <c r="J59" i="4"/>
  <c r="J25" i="4"/>
  <c r="J20" i="4"/>
  <c r="E20" i="4"/>
  <c r="F91" i="4"/>
  <c r="F59" i="4"/>
  <c r="J19" i="4"/>
  <c r="J14" i="4"/>
  <c r="J88" i="4"/>
  <c r="J56" i="4"/>
  <c r="E7" i="4"/>
  <c r="E82" i="4" s="1"/>
  <c r="E50" i="4"/>
  <c r="J37" i="3"/>
  <c r="J36" i="3"/>
  <c r="AY57" i="1" s="1"/>
  <c r="J35" i="3"/>
  <c r="AX57" i="1" s="1"/>
  <c r="BI459" i="3"/>
  <c r="BH459" i="3"/>
  <c r="BG459" i="3"/>
  <c r="BF459" i="3"/>
  <c r="T459" i="3"/>
  <c r="R459" i="3"/>
  <c r="P459" i="3"/>
  <c r="BK459" i="3"/>
  <c r="J459" i="3"/>
  <c r="BE459" i="3" s="1"/>
  <c r="BI458" i="3"/>
  <c r="BH458" i="3"/>
  <c r="BG458" i="3"/>
  <c r="BF458" i="3"/>
  <c r="T458" i="3"/>
  <c r="R458" i="3"/>
  <c r="P458" i="3"/>
  <c r="BK458" i="3"/>
  <c r="J458" i="3"/>
  <c r="BE458" i="3" s="1"/>
  <c r="BI454" i="3"/>
  <c r="BH454" i="3"/>
  <c r="BG454" i="3"/>
  <c r="BF454" i="3"/>
  <c r="T454" i="3"/>
  <c r="R454" i="3"/>
  <c r="P454" i="3"/>
  <c r="BK454" i="3"/>
  <c r="J454" i="3"/>
  <c r="BE454" i="3" s="1"/>
  <c r="BI452" i="3"/>
  <c r="BH452" i="3"/>
  <c r="BG452" i="3"/>
  <c r="BF452" i="3"/>
  <c r="T452" i="3"/>
  <c r="T451" i="3" s="1"/>
  <c r="R452" i="3"/>
  <c r="R451" i="3" s="1"/>
  <c r="P452" i="3"/>
  <c r="BK452" i="3"/>
  <c r="BK451" i="3" s="1"/>
  <c r="J451" i="3" s="1"/>
  <c r="J80" i="3" s="1"/>
  <c r="J452" i="3"/>
  <c r="BE452" i="3"/>
  <c r="BI450" i="3"/>
  <c r="BH450" i="3"/>
  <c r="BG450" i="3"/>
  <c r="BF450" i="3"/>
  <c r="T450" i="3"/>
  <c r="R450" i="3"/>
  <c r="P450" i="3"/>
  <c r="BK450" i="3"/>
  <c r="J450" i="3"/>
  <c r="BE450" i="3" s="1"/>
  <c r="BI447" i="3"/>
  <c r="BH447" i="3"/>
  <c r="BG447" i="3"/>
  <c r="BF447" i="3"/>
  <c r="T447" i="3"/>
  <c r="R447" i="3"/>
  <c r="P447" i="3"/>
  <c r="BK447" i="3"/>
  <c r="J447" i="3"/>
  <c r="BE447" i="3" s="1"/>
  <c r="BI443" i="3"/>
  <c r="BH443" i="3"/>
  <c r="BG443" i="3"/>
  <c r="BF443" i="3"/>
  <c r="T443" i="3"/>
  <c r="R443" i="3"/>
  <c r="R442" i="3" s="1"/>
  <c r="P443" i="3"/>
  <c r="P442" i="3" s="1"/>
  <c r="BK443" i="3"/>
  <c r="BK442" i="3" s="1"/>
  <c r="J442" i="3"/>
  <c r="J79" i="3" s="1"/>
  <c r="J443" i="3"/>
  <c r="BE443" i="3"/>
  <c r="BI441" i="3"/>
  <c r="BH441" i="3"/>
  <c r="BG441" i="3"/>
  <c r="BF441" i="3"/>
  <c r="T441" i="3"/>
  <c r="R441" i="3"/>
  <c r="P441" i="3"/>
  <c r="BK441" i="3"/>
  <c r="J441" i="3"/>
  <c r="BE441" i="3" s="1"/>
  <c r="BI439" i="3"/>
  <c r="BH439" i="3"/>
  <c r="BG439" i="3"/>
  <c r="BF439" i="3"/>
  <c r="T439" i="3"/>
  <c r="R439" i="3"/>
  <c r="P439" i="3"/>
  <c r="BK439" i="3"/>
  <c r="J439" i="3"/>
  <c r="BE439" i="3" s="1"/>
  <c r="BI435" i="3"/>
  <c r="BH435" i="3"/>
  <c r="BG435" i="3"/>
  <c r="BF435" i="3"/>
  <c r="T435" i="3"/>
  <c r="R435" i="3"/>
  <c r="P435" i="3"/>
  <c r="BK435" i="3"/>
  <c r="J435" i="3"/>
  <c r="BE435" i="3" s="1"/>
  <c r="BI434" i="3"/>
  <c r="BH434" i="3"/>
  <c r="BG434" i="3"/>
  <c r="BF434" i="3"/>
  <c r="T434" i="3"/>
  <c r="R434" i="3"/>
  <c r="P434" i="3"/>
  <c r="BK434" i="3"/>
  <c r="J434" i="3"/>
  <c r="BE434" i="3" s="1"/>
  <c r="BI433" i="3"/>
  <c r="BH433" i="3"/>
  <c r="BG433" i="3"/>
  <c r="BF433" i="3"/>
  <c r="T433" i="3"/>
  <c r="R433" i="3"/>
  <c r="P433" i="3"/>
  <c r="BK433" i="3"/>
  <c r="J433" i="3"/>
  <c r="BE433" i="3" s="1"/>
  <c r="BI431" i="3"/>
  <c r="BH431" i="3"/>
  <c r="BG431" i="3"/>
  <c r="BF431" i="3"/>
  <c r="T431" i="3"/>
  <c r="T430" i="3" s="1"/>
  <c r="R431" i="3"/>
  <c r="R430" i="3" s="1"/>
  <c r="P431" i="3"/>
  <c r="P430" i="3" s="1"/>
  <c r="BK431" i="3"/>
  <c r="BK430" i="3" s="1"/>
  <c r="J430" i="3" s="1"/>
  <c r="J78" i="3" s="1"/>
  <c r="J431" i="3"/>
  <c r="BE431" i="3"/>
  <c r="BI429" i="3"/>
  <c r="BH429" i="3"/>
  <c r="BG429" i="3"/>
  <c r="BF429" i="3"/>
  <c r="T429" i="3"/>
  <c r="R429" i="3"/>
  <c r="P429" i="3"/>
  <c r="BK429" i="3"/>
  <c r="J429" i="3"/>
  <c r="BE429" i="3" s="1"/>
  <c r="BI427" i="3"/>
  <c r="BH427" i="3"/>
  <c r="BG427" i="3"/>
  <c r="BF427" i="3"/>
  <c r="T427" i="3"/>
  <c r="R427" i="3"/>
  <c r="P427" i="3"/>
  <c r="BK427" i="3"/>
  <c r="J427" i="3"/>
  <c r="BE427" i="3" s="1"/>
  <c r="BI425" i="3"/>
  <c r="BH425" i="3"/>
  <c r="BG425" i="3"/>
  <c r="BF425" i="3"/>
  <c r="T425" i="3"/>
  <c r="R425" i="3"/>
  <c r="P425" i="3"/>
  <c r="BK425" i="3"/>
  <c r="J425" i="3"/>
  <c r="BE425" i="3" s="1"/>
  <c r="BI423" i="3"/>
  <c r="BH423" i="3"/>
  <c r="BG423" i="3"/>
  <c r="BF423" i="3"/>
  <c r="T423" i="3"/>
  <c r="R423" i="3"/>
  <c r="P423" i="3"/>
  <c r="BK423" i="3"/>
  <c r="J423" i="3"/>
  <c r="BE423" i="3" s="1"/>
  <c r="BI421" i="3"/>
  <c r="BH421" i="3"/>
  <c r="BG421" i="3"/>
  <c r="BF421" i="3"/>
  <c r="T421" i="3"/>
  <c r="R421" i="3"/>
  <c r="P421" i="3"/>
  <c r="BK421" i="3"/>
  <c r="J421" i="3"/>
  <c r="BE421" i="3" s="1"/>
  <c r="BI416" i="3"/>
  <c r="BH416" i="3"/>
  <c r="BG416" i="3"/>
  <c r="BF416" i="3"/>
  <c r="T416" i="3"/>
  <c r="R416" i="3"/>
  <c r="P416" i="3"/>
  <c r="BK416" i="3"/>
  <c r="J416" i="3"/>
  <c r="BE416" i="3" s="1"/>
  <c r="BI413" i="3"/>
  <c r="BH413" i="3"/>
  <c r="BG413" i="3"/>
  <c r="BF413" i="3"/>
  <c r="T413" i="3"/>
  <c r="R413" i="3"/>
  <c r="P413" i="3"/>
  <c r="BK413" i="3"/>
  <c r="J413" i="3"/>
  <c r="BE413" i="3" s="1"/>
  <c r="BI408" i="3"/>
  <c r="BH408" i="3"/>
  <c r="BG408" i="3"/>
  <c r="BF408" i="3"/>
  <c r="T408" i="3"/>
  <c r="R408" i="3"/>
  <c r="R407" i="3" s="1"/>
  <c r="P408" i="3"/>
  <c r="BK408" i="3"/>
  <c r="BK407" i="3" s="1"/>
  <c r="J407" i="3" s="1"/>
  <c r="J77" i="3" s="1"/>
  <c r="J408" i="3"/>
  <c r="BE408" i="3"/>
  <c r="BI406" i="3"/>
  <c r="BH406" i="3"/>
  <c r="BG406" i="3"/>
  <c r="BF406" i="3"/>
  <c r="T406" i="3"/>
  <c r="R406" i="3"/>
  <c r="P406" i="3"/>
  <c r="BK406" i="3"/>
  <c r="J406" i="3"/>
  <c r="BE406" i="3" s="1"/>
  <c r="BI405" i="3"/>
  <c r="BH405" i="3"/>
  <c r="BG405" i="3"/>
  <c r="BF405" i="3"/>
  <c r="T405" i="3"/>
  <c r="R405" i="3"/>
  <c r="P405" i="3"/>
  <c r="BK405" i="3"/>
  <c r="J405" i="3"/>
  <c r="BE405" i="3" s="1"/>
  <c r="BI404" i="3"/>
  <c r="BH404" i="3"/>
  <c r="BG404" i="3"/>
  <c r="BF404" i="3"/>
  <c r="T404" i="3"/>
  <c r="T403" i="3" s="1"/>
  <c r="R404" i="3"/>
  <c r="R403" i="3" s="1"/>
  <c r="P404" i="3"/>
  <c r="BK404" i="3"/>
  <c r="BK403" i="3" s="1"/>
  <c r="J403" i="3"/>
  <c r="J76" i="3" s="1"/>
  <c r="J404" i="3"/>
  <c r="BE404" i="3"/>
  <c r="BI402" i="3"/>
  <c r="BH402" i="3"/>
  <c r="BG402" i="3"/>
  <c r="BF402" i="3"/>
  <c r="T402" i="3"/>
  <c r="R402" i="3"/>
  <c r="P402" i="3"/>
  <c r="BK402" i="3"/>
  <c r="J402" i="3"/>
  <c r="BE402" i="3"/>
  <c r="BI401" i="3"/>
  <c r="BH401" i="3"/>
  <c r="BG401" i="3"/>
  <c r="BF401" i="3"/>
  <c r="T401" i="3"/>
  <c r="R401" i="3"/>
  <c r="P401" i="3"/>
  <c r="BK401" i="3"/>
  <c r="J401" i="3"/>
  <c r="BE401" i="3"/>
  <c r="BI400" i="3"/>
  <c r="BH400" i="3"/>
  <c r="BG400" i="3"/>
  <c r="BF400" i="3"/>
  <c r="T400" i="3"/>
  <c r="R400" i="3"/>
  <c r="P400" i="3"/>
  <c r="BK400" i="3"/>
  <c r="J400" i="3"/>
  <c r="BE400" i="3"/>
  <c r="BI399" i="3"/>
  <c r="BH399" i="3"/>
  <c r="BG399" i="3"/>
  <c r="BF399" i="3"/>
  <c r="T399" i="3"/>
  <c r="T398" i="3"/>
  <c r="R399" i="3"/>
  <c r="R398" i="3"/>
  <c r="P399" i="3"/>
  <c r="P398" i="3"/>
  <c r="BK399" i="3"/>
  <c r="BK398" i="3"/>
  <c r="J398" i="3" s="1"/>
  <c r="J75" i="3" s="1"/>
  <c r="J399" i="3"/>
  <c r="BE399" i="3" s="1"/>
  <c r="BI397" i="3"/>
  <c r="BH397" i="3"/>
  <c r="BG397" i="3"/>
  <c r="BF397" i="3"/>
  <c r="T397" i="3"/>
  <c r="R397" i="3"/>
  <c r="P397" i="3"/>
  <c r="BK397" i="3"/>
  <c r="J397" i="3"/>
  <c r="BE397" i="3"/>
  <c r="BI396" i="3"/>
  <c r="BH396" i="3"/>
  <c r="BG396" i="3"/>
  <c r="BF396" i="3"/>
  <c r="T396" i="3"/>
  <c r="R396" i="3"/>
  <c r="P396" i="3"/>
  <c r="BK396" i="3"/>
  <c r="J396" i="3"/>
  <c r="BE396" i="3"/>
  <c r="BI395" i="3"/>
  <c r="BH395" i="3"/>
  <c r="BG395" i="3"/>
  <c r="BF395" i="3"/>
  <c r="T395" i="3"/>
  <c r="R395" i="3"/>
  <c r="P395" i="3"/>
  <c r="BK395" i="3"/>
  <c r="J395" i="3"/>
  <c r="BE395" i="3"/>
  <c r="BI394" i="3"/>
  <c r="BH394" i="3"/>
  <c r="BG394" i="3"/>
  <c r="BF394" i="3"/>
  <c r="T394" i="3"/>
  <c r="R394" i="3"/>
  <c r="P394" i="3"/>
  <c r="BK394" i="3"/>
  <c r="J394" i="3"/>
  <c r="BE394" i="3"/>
  <c r="BI393" i="3"/>
  <c r="BH393" i="3"/>
  <c r="BG393" i="3"/>
  <c r="BF393" i="3"/>
  <c r="T393" i="3"/>
  <c r="R393" i="3"/>
  <c r="P393" i="3"/>
  <c r="BK393" i="3"/>
  <c r="J393" i="3"/>
  <c r="BE393" i="3"/>
  <c r="BI392" i="3"/>
  <c r="BH392" i="3"/>
  <c r="BG392" i="3"/>
  <c r="BF392" i="3"/>
  <c r="T392" i="3"/>
  <c r="R392" i="3"/>
  <c r="P392" i="3"/>
  <c r="BK392" i="3"/>
  <c r="J392" i="3"/>
  <c r="BE392" i="3"/>
  <c r="BI391" i="3"/>
  <c r="BH391" i="3"/>
  <c r="BG391" i="3"/>
  <c r="BF391" i="3"/>
  <c r="T391" i="3"/>
  <c r="R391" i="3"/>
  <c r="P391" i="3"/>
  <c r="BK391" i="3"/>
  <c r="J391" i="3"/>
  <c r="BE391" i="3"/>
  <c r="BI390" i="3"/>
  <c r="BH390" i="3"/>
  <c r="BG390" i="3"/>
  <c r="BF390" i="3"/>
  <c r="T390" i="3"/>
  <c r="R390" i="3"/>
  <c r="P390" i="3"/>
  <c r="BK390" i="3"/>
  <c r="J390" i="3"/>
  <c r="BE390" i="3"/>
  <c r="BI388" i="3"/>
  <c r="BH388" i="3"/>
  <c r="BG388" i="3"/>
  <c r="BF388" i="3"/>
  <c r="T388" i="3"/>
  <c r="R388" i="3"/>
  <c r="P388" i="3"/>
  <c r="BK388" i="3"/>
  <c r="J388" i="3"/>
  <c r="BE388" i="3"/>
  <c r="BI387" i="3"/>
  <c r="BH387" i="3"/>
  <c r="BG387" i="3"/>
  <c r="BF387" i="3"/>
  <c r="T387" i="3"/>
  <c r="R387" i="3"/>
  <c r="P387" i="3"/>
  <c r="BK387" i="3"/>
  <c r="J387" i="3"/>
  <c r="BE387" i="3"/>
  <c r="BI386" i="3"/>
  <c r="BH386" i="3"/>
  <c r="BG386" i="3"/>
  <c r="BF386" i="3"/>
  <c r="T386" i="3"/>
  <c r="R386" i="3"/>
  <c r="P386" i="3"/>
  <c r="BK386" i="3"/>
  <c r="J386" i="3"/>
  <c r="BE386" i="3"/>
  <c r="BI385" i="3"/>
  <c r="BH385" i="3"/>
  <c r="BG385" i="3"/>
  <c r="BF385" i="3"/>
  <c r="T385" i="3"/>
  <c r="R385" i="3"/>
  <c r="P385" i="3"/>
  <c r="BK385" i="3"/>
  <c r="J385" i="3"/>
  <c r="BE385" i="3"/>
  <c r="BI383" i="3"/>
  <c r="BH383" i="3"/>
  <c r="BG383" i="3"/>
  <c r="BF383" i="3"/>
  <c r="T383" i="3"/>
  <c r="R383" i="3"/>
  <c r="P383" i="3"/>
  <c r="BK383" i="3"/>
  <c r="J383" i="3"/>
  <c r="BE383" i="3"/>
  <c r="BI381" i="3"/>
  <c r="BH381" i="3"/>
  <c r="BG381" i="3"/>
  <c r="BF381" i="3"/>
  <c r="T381" i="3"/>
  <c r="R381" i="3"/>
  <c r="P381" i="3"/>
  <c r="BK381" i="3"/>
  <c r="J381" i="3"/>
  <c r="BE381" i="3"/>
  <c r="BI379" i="3"/>
  <c r="BH379" i="3"/>
  <c r="BG379" i="3"/>
  <c r="BF379" i="3"/>
  <c r="T379" i="3"/>
  <c r="R379" i="3"/>
  <c r="P379" i="3"/>
  <c r="BK379" i="3"/>
  <c r="J379" i="3"/>
  <c r="BE379" i="3"/>
  <c r="BI377" i="3"/>
  <c r="BH377" i="3"/>
  <c r="BG377" i="3"/>
  <c r="BF377" i="3"/>
  <c r="T377" i="3"/>
  <c r="R377" i="3"/>
  <c r="P377" i="3"/>
  <c r="BK377" i="3"/>
  <c r="J377" i="3"/>
  <c r="BE377" i="3"/>
  <c r="BI375" i="3"/>
  <c r="BH375" i="3"/>
  <c r="BG375" i="3"/>
  <c r="BF375" i="3"/>
  <c r="T375" i="3"/>
  <c r="T374" i="3"/>
  <c r="R375" i="3"/>
  <c r="R374" i="3"/>
  <c r="P375" i="3"/>
  <c r="P374" i="3"/>
  <c r="BK375" i="3"/>
  <c r="BK374" i="3"/>
  <c r="J374" i="3" s="1"/>
  <c r="J74" i="3" s="1"/>
  <c r="J375" i="3"/>
  <c r="BE375" i="3" s="1"/>
  <c r="BI373" i="3"/>
  <c r="BH373" i="3"/>
  <c r="BG373" i="3"/>
  <c r="BF373" i="3"/>
  <c r="T373" i="3"/>
  <c r="R373" i="3"/>
  <c r="P373" i="3"/>
  <c r="BK373" i="3"/>
  <c r="J373" i="3"/>
  <c r="BE373" i="3"/>
  <c r="BI372" i="3"/>
  <c r="BH372" i="3"/>
  <c r="BG372" i="3"/>
  <c r="BF372" i="3"/>
  <c r="T372" i="3"/>
  <c r="R372" i="3"/>
  <c r="P372" i="3"/>
  <c r="BK372" i="3"/>
  <c r="J372" i="3"/>
  <c r="BE372" i="3"/>
  <c r="BI371" i="3"/>
  <c r="BH371" i="3"/>
  <c r="BG371" i="3"/>
  <c r="BF371" i="3"/>
  <c r="T371" i="3"/>
  <c r="R371" i="3"/>
  <c r="P371" i="3"/>
  <c r="BK371" i="3"/>
  <c r="BK367" i="3" s="1"/>
  <c r="J367" i="3" s="1"/>
  <c r="J73" i="3" s="1"/>
  <c r="J371" i="3"/>
  <c r="BE371" i="3"/>
  <c r="BI368" i="3"/>
  <c r="BH368" i="3"/>
  <c r="BG368" i="3"/>
  <c r="BF368" i="3"/>
  <c r="T368" i="3"/>
  <c r="T367" i="3"/>
  <c r="R368" i="3"/>
  <c r="R367" i="3"/>
  <c r="P368" i="3"/>
  <c r="P367" i="3"/>
  <c r="BK368" i="3"/>
  <c r="J368" i="3"/>
  <c r="BE368" i="3" s="1"/>
  <c r="BI366" i="3"/>
  <c r="BH366" i="3"/>
  <c r="BG366" i="3"/>
  <c r="BF366" i="3"/>
  <c r="T366" i="3"/>
  <c r="R366" i="3"/>
  <c r="P366" i="3"/>
  <c r="BK366" i="3"/>
  <c r="J366" i="3"/>
  <c r="BE366" i="3"/>
  <c r="BI364" i="3"/>
  <c r="BH364" i="3"/>
  <c r="BG364" i="3"/>
  <c r="BF364" i="3"/>
  <c r="T364" i="3"/>
  <c r="R364" i="3"/>
  <c r="P364" i="3"/>
  <c r="BK364" i="3"/>
  <c r="J364" i="3"/>
  <c r="BE364" i="3"/>
  <c r="BI363" i="3"/>
  <c r="BH363" i="3"/>
  <c r="BG363" i="3"/>
  <c r="BF363" i="3"/>
  <c r="T363" i="3"/>
  <c r="R363" i="3"/>
  <c r="P363" i="3"/>
  <c r="BK363" i="3"/>
  <c r="J363" i="3"/>
  <c r="BE363" i="3"/>
  <c r="BI361" i="3"/>
  <c r="BH361" i="3"/>
  <c r="BG361" i="3"/>
  <c r="BF361" i="3"/>
  <c r="T361" i="3"/>
  <c r="R361" i="3"/>
  <c r="P361" i="3"/>
  <c r="BK361" i="3"/>
  <c r="J361" i="3"/>
  <c r="BE361" i="3"/>
  <c r="BI359" i="3"/>
  <c r="BH359" i="3"/>
  <c r="BG359" i="3"/>
  <c r="BF359" i="3"/>
  <c r="T359" i="3"/>
  <c r="R359" i="3"/>
  <c r="P359" i="3"/>
  <c r="BK359" i="3"/>
  <c r="J359" i="3"/>
  <c r="BE359" i="3"/>
  <c r="BI357" i="3"/>
  <c r="BH357" i="3"/>
  <c r="BG357" i="3"/>
  <c r="BF357" i="3"/>
  <c r="T357" i="3"/>
  <c r="R357" i="3"/>
  <c r="P357" i="3"/>
  <c r="BK357" i="3"/>
  <c r="J357" i="3"/>
  <c r="BE357" i="3"/>
  <c r="BI355" i="3"/>
  <c r="BH355" i="3"/>
  <c r="BG355" i="3"/>
  <c r="BF355" i="3"/>
  <c r="T355" i="3"/>
  <c r="R355" i="3"/>
  <c r="P355" i="3"/>
  <c r="BK355" i="3"/>
  <c r="J355" i="3"/>
  <c r="BE355" i="3"/>
  <c r="BI354" i="3"/>
  <c r="BH354" i="3"/>
  <c r="BG354" i="3"/>
  <c r="BF354" i="3"/>
  <c r="T354" i="3"/>
  <c r="R354" i="3"/>
  <c r="P354" i="3"/>
  <c r="BK354" i="3"/>
  <c r="J354" i="3"/>
  <c r="BE354" i="3"/>
  <c r="BI349" i="3"/>
  <c r="BH349" i="3"/>
  <c r="BG349" i="3"/>
  <c r="BF349" i="3"/>
  <c r="T349" i="3"/>
  <c r="R349" i="3"/>
  <c r="P349" i="3"/>
  <c r="BK349" i="3"/>
  <c r="J349" i="3"/>
  <c r="BE349" i="3"/>
  <c r="BI347" i="3"/>
  <c r="BH347" i="3"/>
  <c r="BG347" i="3"/>
  <c r="BF347" i="3"/>
  <c r="T347" i="3"/>
  <c r="R347" i="3"/>
  <c r="P347" i="3"/>
  <c r="BK347" i="3"/>
  <c r="J347" i="3"/>
  <c r="BE347" i="3"/>
  <c r="BI342" i="3"/>
  <c r="BH342" i="3"/>
  <c r="BG342" i="3"/>
  <c r="BF342" i="3"/>
  <c r="T342" i="3"/>
  <c r="T341" i="3"/>
  <c r="R342" i="3"/>
  <c r="R341" i="3"/>
  <c r="P342" i="3"/>
  <c r="P341" i="3"/>
  <c r="BK342" i="3"/>
  <c r="BK341" i="3"/>
  <c r="J341" i="3" s="1"/>
  <c r="J72" i="3" s="1"/>
  <c r="J342" i="3"/>
  <c r="BE342" i="3" s="1"/>
  <c r="BI340" i="3"/>
  <c r="BH340" i="3"/>
  <c r="BG340" i="3"/>
  <c r="BF340" i="3"/>
  <c r="T340" i="3"/>
  <c r="R340" i="3"/>
  <c r="P340" i="3"/>
  <c r="BK340" i="3"/>
  <c r="J340" i="3"/>
  <c r="BE340" i="3"/>
  <c r="BI338" i="3"/>
  <c r="BH338" i="3"/>
  <c r="BG338" i="3"/>
  <c r="BF338" i="3"/>
  <c r="T338" i="3"/>
  <c r="R338" i="3"/>
  <c r="P338" i="3"/>
  <c r="BK338" i="3"/>
  <c r="J338" i="3"/>
  <c r="BE338" i="3"/>
  <c r="BI333" i="3"/>
  <c r="BH333" i="3"/>
  <c r="BG333" i="3"/>
  <c r="BF333" i="3"/>
  <c r="T333" i="3"/>
  <c r="R333" i="3"/>
  <c r="P333" i="3"/>
  <c r="BK333" i="3"/>
  <c r="J333" i="3"/>
  <c r="BE333" i="3"/>
  <c r="BI328" i="3"/>
  <c r="BH328" i="3"/>
  <c r="BG328" i="3"/>
  <c r="BF328" i="3"/>
  <c r="T328" i="3"/>
  <c r="R328" i="3"/>
  <c r="P328" i="3"/>
  <c r="BK328" i="3"/>
  <c r="J328" i="3"/>
  <c r="BE328" i="3"/>
  <c r="BI326" i="3"/>
  <c r="BH326" i="3"/>
  <c r="BG326" i="3"/>
  <c r="BF326" i="3"/>
  <c r="T326" i="3"/>
  <c r="R326" i="3"/>
  <c r="P326" i="3"/>
  <c r="BK326" i="3"/>
  <c r="J326" i="3"/>
  <c r="BE326" i="3"/>
  <c r="BI321" i="3"/>
  <c r="BH321" i="3"/>
  <c r="BG321" i="3"/>
  <c r="BF321" i="3"/>
  <c r="T321" i="3"/>
  <c r="T320" i="3"/>
  <c r="R321" i="3"/>
  <c r="R320" i="3" s="1"/>
  <c r="R319" i="3" s="1"/>
  <c r="P321" i="3"/>
  <c r="P320" i="3"/>
  <c r="BK321" i="3"/>
  <c r="BK320" i="3" s="1"/>
  <c r="J321" i="3"/>
  <c r="BE321" i="3"/>
  <c r="BI318" i="3"/>
  <c r="BH318" i="3"/>
  <c r="BG318" i="3"/>
  <c r="BF318" i="3"/>
  <c r="T318" i="3"/>
  <c r="T317" i="3"/>
  <c r="R318" i="3"/>
  <c r="R317" i="3"/>
  <c r="P318" i="3"/>
  <c r="P317" i="3"/>
  <c r="BK318" i="3"/>
  <c r="BK317" i="3"/>
  <c r="J317" i="3" s="1"/>
  <c r="J69" i="3" s="1"/>
  <c r="J318" i="3"/>
  <c r="BE318" i="3" s="1"/>
  <c r="BI316" i="3"/>
  <c r="BH316" i="3"/>
  <c r="BG316" i="3"/>
  <c r="BF316" i="3"/>
  <c r="T316" i="3"/>
  <c r="R316" i="3"/>
  <c r="P316" i="3"/>
  <c r="BK316" i="3"/>
  <c r="J316" i="3"/>
  <c r="BE316" i="3"/>
  <c r="BI315" i="3"/>
  <c r="BH315" i="3"/>
  <c r="BG315" i="3"/>
  <c r="BF315" i="3"/>
  <c r="T315" i="3"/>
  <c r="R315" i="3"/>
  <c r="P315" i="3"/>
  <c r="BK315" i="3"/>
  <c r="J315" i="3"/>
  <c r="BE315" i="3"/>
  <c r="BI314" i="3"/>
  <c r="BH314" i="3"/>
  <c r="BG314" i="3"/>
  <c r="BF314" i="3"/>
  <c r="T314" i="3"/>
  <c r="R314" i="3"/>
  <c r="P314" i="3"/>
  <c r="BK314" i="3"/>
  <c r="J314" i="3"/>
  <c r="BE314" i="3"/>
  <c r="BI313" i="3"/>
  <c r="BH313" i="3"/>
  <c r="BG313" i="3"/>
  <c r="BF313" i="3"/>
  <c r="T313" i="3"/>
  <c r="R313" i="3"/>
  <c r="P313" i="3"/>
  <c r="BK313" i="3"/>
  <c r="J313" i="3"/>
  <c r="BE313" i="3"/>
  <c r="BI311" i="3"/>
  <c r="BH311" i="3"/>
  <c r="BG311" i="3"/>
  <c r="BF311" i="3"/>
  <c r="T311" i="3"/>
  <c r="R311" i="3"/>
  <c r="P311" i="3"/>
  <c r="BK311" i="3"/>
  <c r="J311" i="3"/>
  <c r="BE311" i="3"/>
  <c r="BI310" i="3"/>
  <c r="BH310" i="3"/>
  <c r="BG310" i="3"/>
  <c r="BF310" i="3"/>
  <c r="T310" i="3"/>
  <c r="R310" i="3"/>
  <c r="P310" i="3"/>
  <c r="BK310" i="3"/>
  <c r="J310" i="3"/>
  <c r="BE310" i="3"/>
  <c r="BI309" i="3"/>
  <c r="BH309" i="3"/>
  <c r="BG309" i="3"/>
  <c r="BF309" i="3"/>
  <c r="T309" i="3"/>
  <c r="T308" i="3"/>
  <c r="R309" i="3"/>
  <c r="R308" i="3"/>
  <c r="P309" i="3"/>
  <c r="P308" i="3"/>
  <c r="BK309" i="3"/>
  <c r="BK308" i="3"/>
  <c r="J308" i="3" s="1"/>
  <c r="J68" i="3" s="1"/>
  <c r="J309" i="3"/>
  <c r="BE309" i="3" s="1"/>
  <c r="BI307" i="3"/>
  <c r="BH307" i="3"/>
  <c r="BG307" i="3"/>
  <c r="BF307" i="3"/>
  <c r="T307" i="3"/>
  <c r="R307" i="3"/>
  <c r="P307" i="3"/>
  <c r="BK307" i="3"/>
  <c r="J307" i="3"/>
  <c r="BE307" i="3"/>
  <c r="BI303" i="3"/>
  <c r="BH303" i="3"/>
  <c r="BG303" i="3"/>
  <c r="BF303" i="3"/>
  <c r="T303" i="3"/>
  <c r="R303" i="3"/>
  <c r="P303" i="3"/>
  <c r="BK303" i="3"/>
  <c r="J303" i="3"/>
  <c r="BE303" i="3"/>
  <c r="BI302" i="3"/>
  <c r="BH302" i="3"/>
  <c r="BG302" i="3"/>
  <c r="BF302" i="3"/>
  <c r="T302" i="3"/>
  <c r="R302" i="3"/>
  <c r="P302" i="3"/>
  <c r="BK302" i="3"/>
  <c r="J302" i="3"/>
  <c r="BE302" i="3"/>
  <c r="BI295" i="3"/>
  <c r="BH295" i="3"/>
  <c r="BG295" i="3"/>
  <c r="BF295" i="3"/>
  <c r="T295" i="3"/>
  <c r="R295" i="3"/>
  <c r="P295" i="3"/>
  <c r="BK295" i="3"/>
  <c r="J295" i="3"/>
  <c r="BE295" i="3"/>
  <c r="BI288" i="3"/>
  <c r="BH288" i="3"/>
  <c r="BG288" i="3"/>
  <c r="BF288" i="3"/>
  <c r="T288" i="3"/>
  <c r="R288" i="3"/>
  <c r="P288" i="3"/>
  <c r="BK288" i="3"/>
  <c r="J288" i="3"/>
  <c r="BE288" i="3"/>
  <c r="BI280" i="3"/>
  <c r="BH280" i="3"/>
  <c r="BG280" i="3"/>
  <c r="BF280" i="3"/>
  <c r="T280" i="3"/>
  <c r="R280" i="3"/>
  <c r="P280" i="3"/>
  <c r="BK280" i="3"/>
  <c r="J280" i="3"/>
  <c r="BE280" i="3"/>
  <c r="BI273" i="3"/>
  <c r="BH273" i="3"/>
  <c r="BG273" i="3"/>
  <c r="BF273" i="3"/>
  <c r="T273" i="3"/>
  <c r="R273" i="3"/>
  <c r="P273" i="3"/>
  <c r="BK273" i="3"/>
  <c r="J273" i="3"/>
  <c r="BE273" i="3"/>
  <c r="BI269" i="3"/>
  <c r="BH269" i="3"/>
  <c r="BG269" i="3"/>
  <c r="BF269" i="3"/>
  <c r="T269" i="3"/>
  <c r="R269" i="3"/>
  <c r="P269" i="3"/>
  <c r="BK269" i="3"/>
  <c r="J269" i="3"/>
  <c r="BE269" i="3"/>
  <c r="BI268" i="3"/>
  <c r="BH268" i="3"/>
  <c r="BG268" i="3"/>
  <c r="BF268" i="3"/>
  <c r="T268" i="3"/>
  <c r="R268" i="3"/>
  <c r="P268" i="3"/>
  <c r="BK268" i="3"/>
  <c r="J268" i="3"/>
  <c r="BE268" i="3"/>
  <c r="BI264" i="3"/>
  <c r="BH264" i="3"/>
  <c r="BG264" i="3"/>
  <c r="BF264" i="3"/>
  <c r="T264" i="3"/>
  <c r="R264" i="3"/>
  <c r="P264" i="3"/>
  <c r="BK264" i="3"/>
  <c r="J264" i="3"/>
  <c r="BE264" i="3"/>
  <c r="BI263" i="3"/>
  <c r="BH263" i="3"/>
  <c r="BG263" i="3"/>
  <c r="BF263" i="3"/>
  <c r="T263" i="3"/>
  <c r="R263" i="3"/>
  <c r="P263" i="3"/>
  <c r="BK263" i="3"/>
  <c r="J263" i="3"/>
  <c r="BE263" i="3"/>
  <c r="BI262" i="3"/>
  <c r="BH262" i="3"/>
  <c r="BG262" i="3"/>
  <c r="BF262" i="3"/>
  <c r="T262" i="3"/>
  <c r="R262" i="3"/>
  <c r="P262" i="3"/>
  <c r="BK262" i="3"/>
  <c r="J262" i="3"/>
  <c r="BE262" i="3"/>
  <c r="BI259" i="3"/>
  <c r="BH259" i="3"/>
  <c r="BG259" i="3"/>
  <c r="BF259" i="3"/>
  <c r="T259" i="3"/>
  <c r="R259" i="3"/>
  <c r="P259" i="3"/>
  <c r="BK259" i="3"/>
  <c r="J259" i="3"/>
  <c r="BE259" i="3"/>
  <c r="BI256" i="3"/>
  <c r="BH256" i="3"/>
  <c r="BG256" i="3"/>
  <c r="BF256" i="3"/>
  <c r="T256" i="3"/>
  <c r="R256" i="3"/>
  <c r="P256" i="3"/>
  <c r="BK256" i="3"/>
  <c r="J256" i="3"/>
  <c r="BE256" i="3"/>
  <c r="BI253" i="3"/>
  <c r="BH253" i="3"/>
  <c r="BG253" i="3"/>
  <c r="BF253" i="3"/>
  <c r="T253" i="3"/>
  <c r="R253" i="3"/>
  <c r="P253" i="3"/>
  <c r="BK253" i="3"/>
  <c r="J253" i="3"/>
  <c r="BE253" i="3"/>
  <c r="BI248" i="3"/>
  <c r="BH248" i="3"/>
  <c r="BG248" i="3"/>
  <c r="BF248" i="3"/>
  <c r="T248" i="3"/>
  <c r="R248" i="3"/>
  <c r="P248" i="3"/>
  <c r="BK248" i="3"/>
  <c r="J248" i="3"/>
  <c r="BE248" i="3"/>
  <c r="BI242" i="3"/>
  <c r="BH242" i="3"/>
  <c r="BG242" i="3"/>
  <c r="BF242" i="3"/>
  <c r="T242" i="3"/>
  <c r="R242" i="3"/>
  <c r="P242" i="3"/>
  <c r="BK242" i="3"/>
  <c r="J242" i="3"/>
  <c r="BE242" i="3"/>
  <c r="BI240" i="3"/>
  <c r="BH240" i="3"/>
  <c r="BG240" i="3"/>
  <c r="BF240" i="3"/>
  <c r="T240" i="3"/>
  <c r="R240" i="3"/>
  <c r="P240" i="3"/>
  <c r="BK240" i="3"/>
  <c r="J240" i="3"/>
  <c r="BE240" i="3"/>
  <c r="BI238" i="3"/>
  <c r="BH238" i="3"/>
  <c r="BG238" i="3"/>
  <c r="BF238" i="3"/>
  <c r="T238" i="3"/>
  <c r="R238" i="3"/>
  <c r="P238" i="3"/>
  <c r="BK238" i="3"/>
  <c r="J238" i="3"/>
  <c r="BE238" i="3"/>
  <c r="BI234" i="3"/>
  <c r="BH234" i="3"/>
  <c r="BG234" i="3"/>
  <c r="BF234" i="3"/>
  <c r="T234" i="3"/>
  <c r="T233" i="3"/>
  <c r="R234" i="3"/>
  <c r="R233" i="3"/>
  <c r="P234" i="3"/>
  <c r="P233" i="3"/>
  <c r="BK234" i="3"/>
  <c r="BK233" i="3"/>
  <c r="J233" i="3" s="1"/>
  <c r="J234" i="3"/>
  <c r="BE234" i="3" s="1"/>
  <c r="J67" i="3"/>
  <c r="BI228" i="3"/>
  <c r="BH228" i="3"/>
  <c r="BG228" i="3"/>
  <c r="BF228" i="3"/>
  <c r="T228" i="3"/>
  <c r="R228" i="3"/>
  <c r="P228" i="3"/>
  <c r="BK228" i="3"/>
  <c r="J228" i="3"/>
  <c r="BE228" i="3"/>
  <c r="BI223" i="3"/>
  <c r="BH223" i="3"/>
  <c r="BG223" i="3"/>
  <c r="BF223" i="3"/>
  <c r="T223" i="3"/>
  <c r="R223" i="3"/>
  <c r="P223" i="3"/>
  <c r="BK223" i="3"/>
  <c r="J223" i="3"/>
  <c r="BE223" i="3"/>
  <c r="BI217" i="3"/>
  <c r="BH217" i="3"/>
  <c r="BG217" i="3"/>
  <c r="BF217" i="3"/>
  <c r="T217" i="3"/>
  <c r="T216" i="3"/>
  <c r="R217" i="3"/>
  <c r="R216" i="3"/>
  <c r="P217" i="3"/>
  <c r="P216" i="3"/>
  <c r="BK217" i="3"/>
  <c r="BK216" i="3"/>
  <c r="J216" i="3" s="1"/>
  <c r="J66" i="3" s="1"/>
  <c r="J217" i="3"/>
  <c r="BE217" i="3" s="1"/>
  <c r="BI215" i="3"/>
  <c r="BH215" i="3"/>
  <c r="BG215" i="3"/>
  <c r="BF215" i="3"/>
  <c r="T215" i="3"/>
  <c r="R215" i="3"/>
  <c r="P215" i="3"/>
  <c r="BK215" i="3"/>
  <c r="J215" i="3"/>
  <c r="BE215" i="3"/>
  <c r="BI212" i="3"/>
  <c r="BH212" i="3"/>
  <c r="BG212" i="3"/>
  <c r="BF212" i="3"/>
  <c r="T212" i="3"/>
  <c r="R212" i="3"/>
  <c r="P212" i="3"/>
  <c r="BK212" i="3"/>
  <c r="J212" i="3"/>
  <c r="BE212" i="3"/>
  <c r="BI209" i="3"/>
  <c r="BH209" i="3"/>
  <c r="BG209" i="3"/>
  <c r="BF209" i="3"/>
  <c r="T209" i="3"/>
  <c r="R209" i="3"/>
  <c r="P209" i="3"/>
  <c r="BK209" i="3"/>
  <c r="J209" i="3"/>
  <c r="BE209" i="3"/>
  <c r="BI202" i="3"/>
  <c r="BH202" i="3"/>
  <c r="BG202" i="3"/>
  <c r="BF202" i="3"/>
  <c r="T202" i="3"/>
  <c r="R202" i="3"/>
  <c r="P202" i="3"/>
  <c r="BK202" i="3"/>
  <c r="J202" i="3"/>
  <c r="BE202" i="3"/>
  <c r="BI199" i="3"/>
  <c r="BH199" i="3"/>
  <c r="BG199" i="3"/>
  <c r="BF199" i="3"/>
  <c r="T199" i="3"/>
  <c r="R199" i="3"/>
  <c r="P199" i="3"/>
  <c r="BK199" i="3"/>
  <c r="J199" i="3"/>
  <c r="BE199" i="3"/>
  <c r="BI191" i="3"/>
  <c r="BH191" i="3"/>
  <c r="BG191" i="3"/>
  <c r="BF191" i="3"/>
  <c r="T191" i="3"/>
  <c r="R191" i="3"/>
  <c r="P191" i="3"/>
  <c r="BK191" i="3"/>
  <c r="J191" i="3"/>
  <c r="BE191" i="3"/>
  <c r="BI188" i="3"/>
  <c r="BH188" i="3"/>
  <c r="BG188" i="3"/>
  <c r="BF188" i="3"/>
  <c r="T188" i="3"/>
  <c r="R188" i="3"/>
  <c r="P188" i="3"/>
  <c r="BK188" i="3"/>
  <c r="J188" i="3"/>
  <c r="BE188" i="3"/>
  <c r="BI179" i="3"/>
  <c r="BH179" i="3"/>
  <c r="BG179" i="3"/>
  <c r="BF179" i="3"/>
  <c r="T179" i="3"/>
  <c r="R179" i="3"/>
  <c r="P179" i="3"/>
  <c r="BK179" i="3"/>
  <c r="J179" i="3"/>
  <c r="BE179" i="3"/>
  <c r="BI176" i="3"/>
  <c r="BH176" i="3"/>
  <c r="BG176" i="3"/>
  <c r="BF176" i="3"/>
  <c r="T176" i="3"/>
  <c r="R176" i="3"/>
  <c r="P176" i="3"/>
  <c r="BK176" i="3"/>
  <c r="J176" i="3"/>
  <c r="BE176" i="3"/>
  <c r="BI172" i="3"/>
  <c r="BH172" i="3"/>
  <c r="BG172" i="3"/>
  <c r="BF172" i="3"/>
  <c r="T172" i="3"/>
  <c r="R172" i="3"/>
  <c r="P172" i="3"/>
  <c r="BK172" i="3"/>
  <c r="J172" i="3"/>
  <c r="BE172" i="3"/>
  <c r="BI169" i="3"/>
  <c r="BH169" i="3"/>
  <c r="BG169" i="3"/>
  <c r="BF169" i="3"/>
  <c r="T169" i="3"/>
  <c r="T168" i="3"/>
  <c r="R169" i="3"/>
  <c r="R168" i="3"/>
  <c r="P169" i="3"/>
  <c r="P168" i="3"/>
  <c r="BK169" i="3"/>
  <c r="BK168" i="3"/>
  <c r="J168" i="3" s="1"/>
  <c r="J65" i="3" s="1"/>
  <c r="J169" i="3"/>
  <c r="BE169" i="3" s="1"/>
  <c r="BI167" i="3"/>
  <c r="BH167" i="3"/>
  <c r="BG167" i="3"/>
  <c r="BF167" i="3"/>
  <c r="T167" i="3"/>
  <c r="R167" i="3"/>
  <c r="P167" i="3"/>
  <c r="BK167" i="3"/>
  <c r="J167" i="3"/>
  <c r="BE167" i="3"/>
  <c r="BI163" i="3"/>
  <c r="BH163" i="3"/>
  <c r="BG163" i="3"/>
  <c r="BF163" i="3"/>
  <c r="T163" i="3"/>
  <c r="R163" i="3"/>
  <c r="P163" i="3"/>
  <c r="BK163" i="3"/>
  <c r="J163" i="3"/>
  <c r="BE163" i="3"/>
  <c r="BI162" i="3"/>
  <c r="BH162" i="3"/>
  <c r="BG162" i="3"/>
  <c r="BF162" i="3"/>
  <c r="T162" i="3"/>
  <c r="R162" i="3"/>
  <c r="P162" i="3"/>
  <c r="BK162" i="3"/>
  <c r="J162" i="3"/>
  <c r="BE162" i="3"/>
  <c r="BI155" i="3"/>
  <c r="BH155" i="3"/>
  <c r="BG155" i="3"/>
  <c r="BF155" i="3"/>
  <c r="T155" i="3"/>
  <c r="R155" i="3"/>
  <c r="P155" i="3"/>
  <c r="BK155" i="3"/>
  <c r="J155" i="3"/>
  <c r="BE155" i="3"/>
  <c r="BI150" i="3"/>
  <c r="BH150" i="3"/>
  <c r="BG150" i="3"/>
  <c r="BF150" i="3"/>
  <c r="T150" i="3"/>
  <c r="R150" i="3"/>
  <c r="P150" i="3"/>
  <c r="BK150" i="3"/>
  <c r="J150" i="3"/>
  <c r="BE150" i="3"/>
  <c r="BI143" i="3"/>
  <c r="BH143" i="3"/>
  <c r="BG143" i="3"/>
  <c r="BF143" i="3"/>
  <c r="T143" i="3"/>
  <c r="R143" i="3"/>
  <c r="P143" i="3"/>
  <c r="BK143" i="3"/>
  <c r="J143" i="3"/>
  <c r="BE143" i="3"/>
  <c r="BI142" i="3"/>
  <c r="BH142" i="3"/>
  <c r="BG142" i="3"/>
  <c r="BF142" i="3"/>
  <c r="T142" i="3"/>
  <c r="R142" i="3"/>
  <c r="P142" i="3"/>
  <c r="BK142" i="3"/>
  <c r="J142" i="3"/>
  <c r="BE142" i="3"/>
  <c r="BI138" i="3"/>
  <c r="BH138" i="3"/>
  <c r="BG138" i="3"/>
  <c r="BF138" i="3"/>
  <c r="T138" i="3"/>
  <c r="R138" i="3"/>
  <c r="P138" i="3"/>
  <c r="BK138" i="3"/>
  <c r="J138" i="3"/>
  <c r="BE138" i="3"/>
  <c r="BI135" i="3"/>
  <c r="BH135" i="3"/>
  <c r="BG135" i="3"/>
  <c r="BF135" i="3"/>
  <c r="T135" i="3"/>
  <c r="T134" i="3"/>
  <c r="R135" i="3"/>
  <c r="R134" i="3"/>
  <c r="P135" i="3"/>
  <c r="P134" i="3"/>
  <c r="BK135" i="3"/>
  <c r="BK134" i="3"/>
  <c r="J134" i="3" s="1"/>
  <c r="J135" i="3"/>
  <c r="BE135" i="3" s="1"/>
  <c r="J64" i="3"/>
  <c r="BI132" i="3"/>
  <c r="BH132" i="3"/>
  <c r="BG132" i="3"/>
  <c r="BF132" i="3"/>
  <c r="T132" i="3"/>
  <c r="R132" i="3"/>
  <c r="P132" i="3"/>
  <c r="BK132" i="3"/>
  <c r="J132" i="3"/>
  <c r="BE132" i="3"/>
  <c r="BI130" i="3"/>
  <c r="BH130" i="3"/>
  <c r="BG130" i="3"/>
  <c r="BF130" i="3"/>
  <c r="T130" i="3"/>
  <c r="R130" i="3"/>
  <c r="P130" i="3"/>
  <c r="BK130" i="3"/>
  <c r="J130" i="3"/>
  <c r="BE130" i="3"/>
  <c r="BI125" i="3"/>
  <c r="BH125" i="3"/>
  <c r="BG125" i="3"/>
  <c r="BF125" i="3"/>
  <c r="T125" i="3"/>
  <c r="T124" i="3"/>
  <c r="R125" i="3"/>
  <c r="R124" i="3"/>
  <c r="P125" i="3"/>
  <c r="P124" i="3"/>
  <c r="BK125" i="3"/>
  <c r="BK124" i="3"/>
  <c r="J124" i="3" s="1"/>
  <c r="J63" i="3" s="1"/>
  <c r="J125" i="3"/>
  <c r="BE125" i="3" s="1"/>
  <c r="BI121" i="3"/>
  <c r="BH121" i="3"/>
  <c r="BG121" i="3"/>
  <c r="BF121" i="3"/>
  <c r="T121" i="3"/>
  <c r="R121" i="3"/>
  <c r="P121" i="3"/>
  <c r="BK121" i="3"/>
  <c r="J121" i="3"/>
  <c r="BE121" i="3"/>
  <c r="BI117" i="3"/>
  <c r="BH117" i="3"/>
  <c r="BG117" i="3"/>
  <c r="BF117" i="3"/>
  <c r="T117" i="3"/>
  <c r="R117" i="3"/>
  <c r="P117" i="3"/>
  <c r="BK117" i="3"/>
  <c r="J117" i="3"/>
  <c r="BE117" i="3"/>
  <c r="BI116" i="3"/>
  <c r="BH116" i="3"/>
  <c r="BG116" i="3"/>
  <c r="BF116" i="3"/>
  <c r="T116" i="3"/>
  <c r="T115" i="3"/>
  <c r="R116" i="3"/>
  <c r="R115" i="3"/>
  <c r="P116" i="3"/>
  <c r="P115" i="3"/>
  <c r="BK116" i="3"/>
  <c r="BK115" i="3"/>
  <c r="J115" i="3" s="1"/>
  <c r="J62" i="3" s="1"/>
  <c r="J116" i="3"/>
  <c r="BE116" i="3" s="1"/>
  <c r="BI113" i="3"/>
  <c r="BH113" i="3"/>
  <c r="BG113" i="3"/>
  <c r="BF113" i="3"/>
  <c r="T113" i="3"/>
  <c r="R113" i="3"/>
  <c r="P113" i="3"/>
  <c r="BK113" i="3"/>
  <c r="J113" i="3"/>
  <c r="BE113" i="3"/>
  <c r="BI112" i="3"/>
  <c r="BH112" i="3"/>
  <c r="BG112" i="3"/>
  <c r="BF112" i="3"/>
  <c r="T112" i="3"/>
  <c r="R112" i="3"/>
  <c r="P112" i="3"/>
  <c r="BK112" i="3"/>
  <c r="J112" i="3"/>
  <c r="BE112" i="3"/>
  <c r="BI111" i="3"/>
  <c r="BH111" i="3"/>
  <c r="BG111" i="3"/>
  <c r="BF111" i="3"/>
  <c r="T111" i="3"/>
  <c r="R111" i="3"/>
  <c r="P111" i="3"/>
  <c r="BK111" i="3"/>
  <c r="J111" i="3"/>
  <c r="BE111" i="3"/>
  <c r="BI109" i="3"/>
  <c r="BH109" i="3"/>
  <c r="BG109" i="3"/>
  <c r="BF109" i="3"/>
  <c r="T109" i="3"/>
  <c r="R109" i="3"/>
  <c r="P109" i="3"/>
  <c r="BK109" i="3"/>
  <c r="J109" i="3"/>
  <c r="BE109" i="3"/>
  <c r="BI108" i="3"/>
  <c r="BH108" i="3"/>
  <c r="BG108" i="3"/>
  <c r="BF108" i="3"/>
  <c r="T108" i="3"/>
  <c r="R108" i="3"/>
  <c r="P108" i="3"/>
  <c r="BK108" i="3"/>
  <c r="J108" i="3"/>
  <c r="BE108" i="3"/>
  <c r="BI103" i="3"/>
  <c r="F37" i="3"/>
  <c r="BD57" i="1" s="1"/>
  <c r="BH103" i="3"/>
  <c r="BG103" i="3"/>
  <c r="F35" i="3"/>
  <c r="BB57" i="1" s="1"/>
  <c r="BB56" i="1" s="1"/>
  <c r="AX56" i="1" s="1"/>
  <c r="BF103" i="3"/>
  <c r="T103" i="3"/>
  <c r="T102" i="3"/>
  <c r="R103" i="3"/>
  <c r="R102" i="3"/>
  <c r="R101" i="3" s="1"/>
  <c r="R100" i="3" s="1"/>
  <c r="P103" i="3"/>
  <c r="P102" i="3"/>
  <c r="BK103" i="3"/>
  <c r="J103" i="3"/>
  <c r="BE103" i="3" s="1"/>
  <c r="J33" i="3" s="1"/>
  <c r="AV57" i="1" s="1"/>
  <c r="F33" i="3"/>
  <c r="AZ57" i="1" s="1"/>
  <c r="J96" i="3"/>
  <c r="F96" i="3"/>
  <c r="F94" i="3"/>
  <c r="E92" i="3"/>
  <c r="J54" i="3"/>
  <c r="F54" i="3"/>
  <c r="F52" i="3"/>
  <c r="E50" i="3"/>
  <c r="J24" i="3"/>
  <c r="E24" i="3"/>
  <c r="J97" i="3" s="1"/>
  <c r="J23" i="3"/>
  <c r="J18" i="3"/>
  <c r="E18" i="3"/>
  <c r="F55" i="3" s="1"/>
  <c r="F97" i="3"/>
  <c r="J17" i="3"/>
  <c r="J12" i="3"/>
  <c r="J52" i="3" s="1"/>
  <c r="J94" i="3"/>
  <c r="E7" i="3"/>
  <c r="E90" i="3" s="1"/>
  <c r="E48" i="3"/>
  <c r="J37" i="2"/>
  <c r="J36" i="2"/>
  <c r="AY55" i="1" s="1"/>
  <c r="J35" i="2"/>
  <c r="AX55" i="1" s="1"/>
  <c r="BI157" i="2"/>
  <c r="BH157" i="2"/>
  <c r="BG157" i="2"/>
  <c r="BF157" i="2"/>
  <c r="T157" i="2"/>
  <c r="T156" i="2" s="1"/>
  <c r="R157" i="2"/>
  <c r="R156" i="2" s="1"/>
  <c r="P157" i="2"/>
  <c r="P156" i="2" s="1"/>
  <c r="P151" i="2" s="1"/>
  <c r="BK157" i="2"/>
  <c r="BK156" i="2" s="1"/>
  <c r="J156" i="2"/>
  <c r="J70" i="2" s="1"/>
  <c r="J157" i="2"/>
  <c r="BE157" i="2"/>
  <c r="BI153" i="2"/>
  <c r="BH153" i="2"/>
  <c r="BG153" i="2"/>
  <c r="BF153" i="2"/>
  <c r="T153" i="2"/>
  <c r="T152" i="2" s="1"/>
  <c r="T151" i="2"/>
  <c r="R153" i="2"/>
  <c r="R152" i="2"/>
  <c r="R151" i="2" s="1"/>
  <c r="P153" i="2"/>
  <c r="P152" i="2" s="1"/>
  <c r="BK153" i="2"/>
  <c r="BK152" i="2"/>
  <c r="J152" i="2" s="1"/>
  <c r="J69" i="2" s="1"/>
  <c r="J153" i="2"/>
  <c r="BE153" i="2" s="1"/>
  <c r="BI150" i="2"/>
  <c r="BH150" i="2"/>
  <c r="BG150" i="2"/>
  <c r="BF150" i="2"/>
  <c r="T150" i="2"/>
  <c r="T149" i="2" s="1"/>
  <c r="R150" i="2"/>
  <c r="R149" i="2" s="1"/>
  <c r="P150" i="2"/>
  <c r="P149" i="2" s="1"/>
  <c r="BK150" i="2"/>
  <c r="BK149" i="2" s="1"/>
  <c r="J149" i="2"/>
  <c r="J67" i="2" s="1"/>
  <c r="J150" i="2"/>
  <c r="BE150" i="2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R147" i="2"/>
  <c r="P147" i="2"/>
  <c r="BK147" i="2"/>
  <c r="J147" i="2"/>
  <c r="BE147" i="2" s="1"/>
  <c r="BI145" i="2"/>
  <c r="BH145" i="2"/>
  <c r="BG145" i="2"/>
  <c r="BF145" i="2"/>
  <c r="T145" i="2"/>
  <c r="R145" i="2"/>
  <c r="R144" i="2" s="1"/>
  <c r="P145" i="2"/>
  <c r="BK145" i="2"/>
  <c r="BK144" i="2" s="1"/>
  <c r="J144" i="2" s="1"/>
  <c r="J66" i="2" s="1"/>
  <c r="J145" i="2"/>
  <c r="BE145" i="2"/>
  <c r="BI142" i="2"/>
  <c r="BH142" i="2"/>
  <c r="BG142" i="2"/>
  <c r="BF142" i="2"/>
  <c r="T142" i="2"/>
  <c r="T141" i="2" s="1"/>
  <c r="R142" i="2"/>
  <c r="R141" i="2"/>
  <c r="P142" i="2"/>
  <c r="P141" i="2" s="1"/>
  <c r="BK142" i="2"/>
  <c r="BK141" i="2"/>
  <c r="J141" i="2" s="1"/>
  <c r="BK140" i="2"/>
  <c r="J140" i="2" s="1"/>
  <c r="J64" i="2" s="1"/>
  <c r="J142" i="2"/>
  <c r="BE142" i="2" s="1"/>
  <c r="J65" i="2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R138" i="2"/>
  <c r="P138" i="2"/>
  <c r="BK138" i="2"/>
  <c r="J138" i="2"/>
  <c r="BE138" i="2" s="1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 s="1"/>
  <c r="BI135" i="2"/>
  <c r="BH135" i="2"/>
  <c r="BG135" i="2"/>
  <c r="BF135" i="2"/>
  <c r="T135" i="2"/>
  <c r="R135" i="2"/>
  <c r="P135" i="2"/>
  <c r="BK135" i="2"/>
  <c r="J135" i="2"/>
  <c r="BE135" i="2" s="1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R131" i="2"/>
  <c r="R130" i="2" s="1"/>
  <c r="P131" i="2"/>
  <c r="P130" i="2" s="1"/>
  <c r="BK131" i="2"/>
  <c r="BK130" i="2" s="1"/>
  <c r="J130" i="2"/>
  <c r="J63" i="2" s="1"/>
  <c r="J131" i="2"/>
  <c r="BE131" i="2"/>
  <c r="BI128" i="2"/>
  <c r="BH128" i="2"/>
  <c r="BG128" i="2"/>
  <c r="BF128" i="2"/>
  <c r="T128" i="2"/>
  <c r="R128" i="2"/>
  <c r="P128" i="2"/>
  <c r="BK128" i="2"/>
  <c r="J128" i="2"/>
  <c r="BE128" i="2" s="1"/>
  <c r="BI125" i="2"/>
  <c r="BH125" i="2"/>
  <c r="BG125" i="2"/>
  <c r="BF125" i="2"/>
  <c r="T125" i="2"/>
  <c r="R125" i="2"/>
  <c r="P125" i="2"/>
  <c r="BK125" i="2"/>
  <c r="J125" i="2"/>
  <c r="BE125" i="2" s="1"/>
  <c r="BI122" i="2"/>
  <c r="BH122" i="2"/>
  <c r="BG122" i="2"/>
  <c r="BF122" i="2"/>
  <c r="T122" i="2"/>
  <c r="R122" i="2"/>
  <c r="P122" i="2"/>
  <c r="BK122" i="2"/>
  <c r="J122" i="2"/>
  <c r="BE122" i="2" s="1"/>
  <c r="BI120" i="2"/>
  <c r="BH120" i="2"/>
  <c r="BG120" i="2"/>
  <c r="BF120" i="2"/>
  <c r="T120" i="2"/>
  <c r="R120" i="2"/>
  <c r="P120" i="2"/>
  <c r="BK120" i="2"/>
  <c r="J120" i="2"/>
  <c r="BE120" i="2" s="1"/>
  <c r="BI118" i="2"/>
  <c r="BH118" i="2"/>
  <c r="BG118" i="2"/>
  <c r="BF118" i="2"/>
  <c r="T118" i="2"/>
  <c r="R118" i="2"/>
  <c r="P118" i="2"/>
  <c r="BK118" i="2"/>
  <c r="J118" i="2"/>
  <c r="BE118" i="2" s="1"/>
  <c r="BI116" i="2"/>
  <c r="BH116" i="2"/>
  <c r="BG116" i="2"/>
  <c r="BF116" i="2"/>
  <c r="T116" i="2"/>
  <c r="R116" i="2"/>
  <c r="P116" i="2"/>
  <c r="BK116" i="2"/>
  <c r="J116" i="2"/>
  <c r="BE116" i="2" s="1"/>
  <c r="BI109" i="2"/>
  <c r="BH109" i="2"/>
  <c r="BG109" i="2"/>
  <c r="BF109" i="2"/>
  <c r="T109" i="2"/>
  <c r="R109" i="2"/>
  <c r="R108" i="2" s="1"/>
  <c r="P109" i="2"/>
  <c r="BK109" i="2"/>
  <c r="BK108" i="2" s="1"/>
  <c r="J108" i="2" s="1"/>
  <c r="J62" i="2" s="1"/>
  <c r="J109" i="2"/>
  <c r="BE109" i="2"/>
  <c r="BI104" i="2"/>
  <c r="BH104" i="2"/>
  <c r="BG104" i="2"/>
  <c r="BF104" i="2"/>
  <c r="T104" i="2"/>
  <c r="R104" i="2"/>
  <c r="P104" i="2"/>
  <c r="BK104" i="2"/>
  <c r="J104" i="2"/>
  <c r="BE104" i="2" s="1"/>
  <c r="BI101" i="2"/>
  <c r="BH101" i="2"/>
  <c r="BG101" i="2"/>
  <c r="BF101" i="2"/>
  <c r="T101" i="2"/>
  <c r="R101" i="2"/>
  <c r="P101" i="2"/>
  <c r="BK101" i="2"/>
  <c r="J101" i="2"/>
  <c r="BE101" i="2" s="1"/>
  <c r="BI97" i="2"/>
  <c r="BH97" i="2"/>
  <c r="BG97" i="2"/>
  <c r="BF97" i="2"/>
  <c r="T97" i="2"/>
  <c r="R97" i="2"/>
  <c r="P97" i="2"/>
  <c r="BK97" i="2"/>
  <c r="J97" i="2"/>
  <c r="BE97" i="2" s="1"/>
  <c r="BI93" i="2"/>
  <c r="BH93" i="2"/>
  <c r="F36" i="2"/>
  <c r="BC55" i="1" s="1"/>
  <c r="BG93" i="2"/>
  <c r="BF93" i="2"/>
  <c r="J34" i="2"/>
  <c r="AW55" i="1" s="1"/>
  <c r="F34" i="2"/>
  <c r="BA55" i="1" s="1"/>
  <c r="T93" i="2"/>
  <c r="R93" i="2"/>
  <c r="R92" i="2" s="1"/>
  <c r="R91" i="2" s="1"/>
  <c r="P93" i="2"/>
  <c r="BK93" i="2"/>
  <c r="BK92" i="2"/>
  <c r="J92" i="2" s="1"/>
  <c r="J61" i="2" s="1"/>
  <c r="J93" i="2"/>
  <c r="BE93" i="2"/>
  <c r="J86" i="2"/>
  <c r="F86" i="2"/>
  <c r="F84" i="2"/>
  <c r="E82" i="2"/>
  <c r="J54" i="2"/>
  <c r="F54" i="2"/>
  <c r="F52" i="2"/>
  <c r="E50" i="2"/>
  <c r="J24" i="2"/>
  <c r="E24" i="2"/>
  <c r="J55" i="2" s="1"/>
  <c r="J87" i="2"/>
  <c r="J23" i="2"/>
  <c r="J18" i="2"/>
  <c r="E18" i="2"/>
  <c r="F87" i="2" s="1"/>
  <c r="F55" i="2"/>
  <c r="J17" i="2"/>
  <c r="J12" i="2"/>
  <c r="J84" i="2" s="1"/>
  <c r="E7" i="2"/>
  <c r="E48" i="2" s="1"/>
  <c r="E80" i="2"/>
  <c r="BD56" i="1"/>
  <c r="AS56" i="1"/>
  <c r="AS54" i="1"/>
  <c r="AT63" i="1"/>
  <c r="L50" i="1"/>
  <c r="AM50" i="1"/>
  <c r="AM49" i="1"/>
  <c r="L49" i="1"/>
  <c r="AM47" i="1"/>
  <c r="L47" i="1"/>
  <c r="L45" i="1"/>
  <c r="L44" i="1"/>
  <c r="AT57" i="1" l="1"/>
  <c r="P92" i="2"/>
  <c r="T130" i="2"/>
  <c r="BK319" i="3"/>
  <c r="J319" i="3" s="1"/>
  <c r="J70" i="3" s="1"/>
  <c r="J320" i="3"/>
  <c r="J71" i="3" s="1"/>
  <c r="J33" i="2"/>
  <c r="AV55" i="1" s="1"/>
  <c r="AT55" i="1" s="1"/>
  <c r="F33" i="2"/>
  <c r="AZ55" i="1" s="1"/>
  <c r="T92" i="2"/>
  <c r="T91" i="2" s="1"/>
  <c r="J52" i="2"/>
  <c r="F35" i="2"/>
  <c r="BB55" i="1" s="1"/>
  <c r="BB54" i="1" s="1"/>
  <c r="F37" i="2"/>
  <c r="BD55" i="1" s="1"/>
  <c r="BD54" i="1" s="1"/>
  <c r="W33" i="1" s="1"/>
  <c r="P108" i="2"/>
  <c r="T144" i="2"/>
  <c r="T140" i="2" s="1"/>
  <c r="BK151" i="2"/>
  <c r="J151" i="2" s="1"/>
  <c r="J68" i="2" s="1"/>
  <c r="J55" i="3"/>
  <c r="BK102" i="3"/>
  <c r="T101" i="3"/>
  <c r="J34" i="3"/>
  <c r="AW57" i="1" s="1"/>
  <c r="F34" i="3"/>
  <c r="BA57" i="1" s="1"/>
  <c r="F36" i="3"/>
  <c r="BC57" i="1" s="1"/>
  <c r="BK91" i="2"/>
  <c r="T108" i="2"/>
  <c r="R140" i="2"/>
  <c r="R90" i="2" s="1"/>
  <c r="P144" i="2"/>
  <c r="P140" i="2" s="1"/>
  <c r="P101" i="3"/>
  <c r="R94" i="4"/>
  <c r="J85" i="5"/>
  <c r="J56" i="5"/>
  <c r="BK91" i="6"/>
  <c r="J92" i="6"/>
  <c r="J65" i="6" s="1"/>
  <c r="P90" i="7"/>
  <c r="P89" i="7" s="1"/>
  <c r="AU61" i="1" s="1"/>
  <c r="T90" i="7"/>
  <c r="T89" i="7" s="1"/>
  <c r="T407" i="3"/>
  <c r="T319" i="3" s="1"/>
  <c r="P451" i="3"/>
  <c r="BK96" i="4"/>
  <c r="F35" i="5"/>
  <c r="AZ59" i="1" s="1"/>
  <c r="BK94" i="5"/>
  <c r="F33" i="7"/>
  <c r="AZ61" i="1" s="1"/>
  <c r="J33" i="7"/>
  <c r="AV61" i="1" s="1"/>
  <c r="AT61" i="1" s="1"/>
  <c r="P403" i="3"/>
  <c r="P319" i="3" s="1"/>
  <c r="T442" i="3"/>
  <c r="J35" i="4"/>
  <c r="AV58" i="1" s="1"/>
  <c r="J133" i="4"/>
  <c r="J70" i="4" s="1"/>
  <c r="BK132" i="4"/>
  <c r="J132" i="4" s="1"/>
  <c r="J69" i="4" s="1"/>
  <c r="F88" i="5"/>
  <c r="F59" i="5"/>
  <c r="P407" i="3"/>
  <c r="J36" i="4"/>
  <c r="AW58" i="1" s="1"/>
  <c r="F36" i="4"/>
  <c r="BA58" i="1" s="1"/>
  <c r="F38" i="4"/>
  <c r="BC58" i="1" s="1"/>
  <c r="T132" i="4"/>
  <c r="T94" i="4" s="1"/>
  <c r="J36" i="5"/>
  <c r="AW59" i="1" s="1"/>
  <c r="AT59" i="1" s="1"/>
  <c r="F36" i="5"/>
  <c r="BA59" i="1" s="1"/>
  <c r="F38" i="5"/>
  <c r="BC59" i="1" s="1"/>
  <c r="J35" i="6"/>
  <c r="AV60" i="1" s="1"/>
  <c r="AT60" i="1" s="1"/>
  <c r="F35" i="6"/>
  <c r="AZ60" i="1" s="1"/>
  <c r="BK90" i="7"/>
  <c r="J88" i="9"/>
  <c r="J61" i="9" s="1"/>
  <c r="BK87" i="9"/>
  <c r="F36" i="6"/>
  <c r="BA60" i="1" s="1"/>
  <c r="J34" i="7"/>
  <c r="AW61" i="1" s="1"/>
  <c r="P92" i="8"/>
  <c r="P91" i="8" s="1"/>
  <c r="AU62" i="1" s="1"/>
  <c r="J160" i="7"/>
  <c r="J67" i="7" s="1"/>
  <c r="BK159" i="7"/>
  <c r="J159" i="7" s="1"/>
  <c r="J66" i="7" s="1"/>
  <c r="R92" i="8"/>
  <c r="R91" i="8" s="1"/>
  <c r="F86" i="7"/>
  <c r="J91" i="7"/>
  <c r="J61" i="7" s="1"/>
  <c r="F33" i="8"/>
  <c r="AZ62" i="1" s="1"/>
  <c r="J33" i="8"/>
  <c r="AV62" i="1" s="1"/>
  <c r="AT62" i="1" s="1"/>
  <c r="J52" i="8"/>
  <c r="F55" i="8"/>
  <c r="BK92" i="8"/>
  <c r="BK158" i="8"/>
  <c r="J158" i="8" s="1"/>
  <c r="J67" i="8" s="1"/>
  <c r="E48" i="9"/>
  <c r="J55" i="9"/>
  <c r="E48" i="8"/>
  <c r="J55" i="8"/>
  <c r="BK91" i="8" l="1"/>
  <c r="J91" i="8" s="1"/>
  <c r="J92" i="8"/>
  <c r="J60" i="8" s="1"/>
  <c r="AZ56" i="1"/>
  <c r="AV56" i="1" s="1"/>
  <c r="BA56" i="1"/>
  <c r="T90" i="2"/>
  <c r="J87" i="9"/>
  <c r="J60" i="9" s="1"/>
  <c r="BK86" i="9"/>
  <c r="J86" i="9" s="1"/>
  <c r="BK95" i="4"/>
  <c r="J96" i="4"/>
  <c r="J65" i="4" s="1"/>
  <c r="AX54" i="1"/>
  <c r="W31" i="1"/>
  <c r="AZ54" i="1"/>
  <c r="AT58" i="1"/>
  <c r="T100" i="3"/>
  <c r="J90" i="7"/>
  <c r="J60" i="7" s="1"/>
  <c r="BK89" i="7"/>
  <c r="J89" i="7" s="1"/>
  <c r="BK93" i="5"/>
  <c r="J94" i="5"/>
  <c r="J66" i="5" s="1"/>
  <c r="J91" i="6"/>
  <c r="J64" i="6" s="1"/>
  <c r="BK90" i="6"/>
  <c r="J90" i="6" s="1"/>
  <c r="P100" i="3"/>
  <c r="AU57" i="1" s="1"/>
  <c r="AU56" i="1" s="1"/>
  <c r="J91" i="2"/>
  <c r="J60" i="2" s="1"/>
  <c r="BK90" i="2"/>
  <c r="J90" i="2" s="1"/>
  <c r="BC56" i="1"/>
  <c r="BK101" i="3"/>
  <c r="J102" i="3"/>
  <c r="J61" i="3" s="1"/>
  <c r="P91" i="2"/>
  <c r="P90" i="2" s="1"/>
  <c r="AU55" i="1" s="1"/>
  <c r="BK100" i="3" l="1"/>
  <c r="J100" i="3" s="1"/>
  <c r="J101" i="3"/>
  <c r="J60" i="3" s="1"/>
  <c r="J93" i="5"/>
  <c r="J65" i="5" s="1"/>
  <c r="BK91" i="5"/>
  <c r="J91" i="5" s="1"/>
  <c r="J59" i="8"/>
  <c r="J30" i="8"/>
  <c r="AY56" i="1"/>
  <c r="BC54" i="1"/>
  <c r="J63" i="6"/>
  <c r="J32" i="6"/>
  <c r="J59" i="7"/>
  <c r="J30" i="7"/>
  <c r="AV54" i="1"/>
  <c r="W29" i="1"/>
  <c r="J95" i="4"/>
  <c r="J64" i="4" s="1"/>
  <c r="BK94" i="4"/>
  <c r="J94" i="4" s="1"/>
  <c r="AW56" i="1"/>
  <c r="AT56" i="1" s="1"/>
  <c r="BA54" i="1"/>
  <c r="AU54" i="1"/>
  <c r="J30" i="2"/>
  <c r="J59" i="2"/>
  <c r="J30" i="9"/>
  <c r="J59" i="9"/>
  <c r="AG63" i="1" l="1"/>
  <c r="AN63" i="1" s="1"/>
  <c r="J39" i="9"/>
  <c r="AW54" i="1"/>
  <c r="AK30" i="1" s="1"/>
  <c r="W30" i="1"/>
  <c r="AG60" i="1"/>
  <c r="AN60" i="1" s="1"/>
  <c r="J41" i="6"/>
  <c r="AG62" i="1"/>
  <c r="AN62" i="1" s="1"/>
  <c r="J39" i="8"/>
  <c r="AK29" i="1"/>
  <c r="J59" i="3"/>
  <c r="J30" i="3"/>
  <c r="J39" i="2"/>
  <c r="AG55" i="1"/>
  <c r="J63" i="4"/>
  <c r="J32" i="4"/>
  <c r="J39" i="7"/>
  <c r="AG61" i="1"/>
  <c r="AN61" i="1" s="1"/>
  <c r="AY54" i="1"/>
  <c r="W32" i="1"/>
  <c r="J63" i="5"/>
  <c r="J32" i="5"/>
  <c r="AG58" i="1" l="1"/>
  <c r="AN58" i="1" s="1"/>
  <c r="J41" i="4"/>
  <c r="AG57" i="1"/>
  <c r="J39" i="3"/>
  <c r="J41" i="5"/>
  <c r="AG59" i="1"/>
  <c r="AN59" i="1" s="1"/>
  <c r="AN55" i="1"/>
  <c r="AT54" i="1"/>
  <c r="AN57" i="1" l="1"/>
  <c r="AG56" i="1"/>
  <c r="AN56" i="1" l="1"/>
  <c r="AG54" i="1"/>
  <c r="AK26" i="1" l="1"/>
  <c r="AK35" i="1" s="1"/>
  <c r="AN54" i="1"/>
</calcChain>
</file>

<file path=xl/sharedStrings.xml><?xml version="1.0" encoding="utf-8"?>
<sst xmlns="http://schemas.openxmlformats.org/spreadsheetml/2006/main" count="10440" uniqueCount="1716">
  <si>
    <t>Export Komplet</t>
  </si>
  <si>
    <t>VZ</t>
  </si>
  <si>
    <t>2.0</t>
  </si>
  <si>
    <t>ZAMOK</t>
  </si>
  <si>
    <t>False</t>
  </si>
  <si>
    <t>{c78cfde3-a924-4aee-8685-06558f75c493}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</si>
  <si>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</si>
  <si>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</si>
  <si>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</si>
  <si>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</si>
  <si>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</si>
  <si>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</si>
  <si>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</si>
  <si>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</si>
  <si>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004-1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</si>
  <si>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</si>
  <si>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</si>
  <si>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ploch hřbitova, oprava objektu přípravny</t>
  </si>
  <si>
    <t>KSO:</t>
  </si>
  <si>
    <t/>
  </si>
  <si>
    <t>CC-CZ:</t>
  </si>
  <si>
    <t>Místo:</t>
  </si>
  <si>
    <t>Šenov u Nového Jičína</t>
  </si>
  <si>
    <t>Datum:</t>
  </si>
  <si>
    <t>4. 1. 2019</t>
  </si>
  <si>
    <t>Zadavatel:</t>
  </si>
  <si>
    <t>IČ:</t>
  </si>
  <si>
    <t>60798432</t>
  </si>
  <si>
    <t>Obec Šenov u Nového Jičína</t>
  </si>
  <si>
    <t>DIČ:</t>
  </si>
  <si>
    <t>CZ60798432</t>
  </si>
  <si>
    <t>Uchazeč:</t>
  </si>
  <si>
    <t>Vyplň údaj</t>
  </si>
  <si>
    <t>Projektant:</t>
  </si>
  <si>
    <t>41050070</t>
  </si>
  <si>
    <t>Ing. arch. Zdeněk Tupý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</si>
  <si>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</si>
  <si>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</si>
  <si>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</si>
  <si>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</si>
  <si>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</si>
  <si>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</si>
  <si>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</si>
  <si>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</si>
  <si>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</si>
  <si>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</si>
  <si>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</si>
  <si>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</si>
  <si>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</si>
  <si>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</si>
  <si>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</si>
  <si>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</si>
  <si>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</si>
  <si>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</si>
  <si>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</si>
  <si>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</si>
  <si>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</si>
  <si>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</si>
  <si>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</si>
  <si>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</si>
  <si>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</si>
  <si>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</si>
  <si>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</si>
  <si>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</si>
  <si>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</si>
  <si>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</si>
  <si>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</si>
  <si>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</si>
  <si>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</si>
  <si>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</si>
  <si>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</si>
  <si>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</si>
  <si>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</si>
  <si>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</si>
  <si>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</si>
  <si>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</si>
  <si>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</si>
  <si>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</si>
  <si>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</si>
  <si>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</si>
  <si>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</si>
  <si>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Přípravné a bourací práce</t>
  </si>
  <si>
    <t>STA</t>
  </si>
  <si>
    <t>1</t>
  </si>
  <si>
    <t>{2639e5f8-9f48-47d9-9634-788ab0fef72b}</t>
  </si>
  <si>
    <t>2</t>
  </si>
  <si>
    <t>SO 02</t>
  </si>
  <si>
    <t>Budova přípravny</t>
  </si>
  <si>
    <t>{9c984618-49ce-4289-8746-0e8db992b0fe}</t>
  </si>
  <si>
    <t>Soupis</t>
  </si>
  <si>
    <t>###NOINSERT###</t>
  </si>
  <si>
    <t>01</t>
  </si>
  <si>
    <t>Vodovodní přípojka do přípravny</t>
  </si>
  <si>
    <t>{2bcfec4c-a37d-489e-bcd9-d6ac2019f30c}</t>
  </si>
  <si>
    <t>02</t>
  </si>
  <si>
    <t>Elektroinstalace, hromosvod</t>
  </si>
  <si>
    <t>{f7b74a98-95c4-4a66-8d0f-17d303abec2b}</t>
  </si>
  <si>
    <t>03</t>
  </si>
  <si>
    <t>Vytápění</t>
  </si>
  <si>
    <t>{321147fd-c175-4093-b61d-86a203dc1bf2}</t>
  </si>
  <si>
    <t>SO 03</t>
  </si>
  <si>
    <t>Doplnění obvodové zdi</t>
  </si>
  <si>
    <t>{ba78a565-89c5-4b8e-865f-7a7b37da19a2}</t>
  </si>
  <si>
    <t>SO 04</t>
  </si>
  <si>
    <t>Zpevněné plochy</t>
  </si>
  <si>
    <t>{d59f6b08-e962-4f31-a282-cb55ba297ce9}</t>
  </si>
  <si>
    <t>001</t>
  </si>
  <si>
    <t>Vedlejší rozpočtové náklady</t>
  </si>
  <si>
    <t>{f55b2ba5-c3e0-48da-9d3a-b5b72700231e}</t>
  </si>
  <si>
    <t>KRYCÍ LIST SOUPISU PRACÍ</t>
  </si>
  <si>
    <t>Objekt:</t>
  </si>
  <si>
    <t>SO 01 - Přípravné a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</si>
  <si>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</si>
  <si>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</si>
  <si>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</si>
  <si>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</si>
  <si>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</si>
  <si>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</si>
  <si>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</si>
  <si>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</si>
  <si>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</si>
  <si>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</si>
  <si>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</si>
  <si>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</si>
  <si>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</si>
  <si>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VRN2 - Příprava staveniště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</si>
  <si>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</si>
  <si>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</si>
  <si>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</si>
  <si>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</si>
  <si>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</si>
  <si>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</si>
  <si>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</si>
  <si>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</si>
  <si>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</si>
  <si>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</si>
  <si>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</si>
  <si>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</si>
  <si>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</si>
  <si>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</si>
  <si>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</si>
  <si>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</si>
  <si>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</si>
  <si>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</si>
  <si>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</si>
  <si>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</si>
  <si>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</si>
  <si>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</si>
  <si>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01</t>
  </si>
  <si>
    <t>4</t>
  </si>
  <si>
    <t>-741997606</t>
  </si>
  <si>
    <t>VV</t>
  </si>
  <si>
    <t>(4,69+2,0)*(3,26+2,0)</t>
  </si>
  <si>
    <t>-4,69*3,26</t>
  </si>
  <si>
    <t>Součet</t>
  </si>
  <si>
    <t>111201401</t>
  </si>
  <si>
    <t>Spálení odstraněných křovin a stromů na hromadách průměru kmene do 100 mm pro jakoukoliv plochu</t>
  </si>
  <si>
    <t>-494809176</t>
  </si>
  <si>
    <t>3</t>
  </si>
  <si>
    <t>115001105</t>
  </si>
  <si>
    <t>Převedení vody potrubím průměru DN přes 300 do 600</t>
  </si>
  <si>
    <t>m</t>
  </si>
  <si>
    <t>-1045992338</t>
  </si>
  <si>
    <t>ochrana vodního přítoku deš´tových vod podél bourání skladu</t>
  </si>
  <si>
    <t>4,69+1,31</t>
  </si>
  <si>
    <t>182301199.AA</t>
  </si>
  <si>
    <t>Vyklizení svahu pod skladem od nánosů a stavebního materiálu, včetně odvozu a likvidace odpadu na skládce a včetně úpravy svahu srovnáním</t>
  </si>
  <si>
    <t>-1509040312</t>
  </si>
  <si>
    <t>9</t>
  </si>
  <si>
    <t>Ostatní konstrukce a práce, bourání</t>
  </si>
  <si>
    <t>5</t>
  </si>
  <si>
    <t>962032231</t>
  </si>
  <si>
    <t>Bourání zdiva nadzákladového z cihel nebo tvárnic z cihel pálených nebo vápenopískových, na maltu vápennou nebo vápenocementovou, objemu přes 1 m3</t>
  </si>
  <si>
    <t>m3</t>
  </si>
  <si>
    <t>-489634856</t>
  </si>
  <si>
    <t>(3,26*2)*0,3*2,152</t>
  </si>
  <si>
    <t>4,69*2,152*0,3</t>
  </si>
  <si>
    <t>4,69*(2,152-1,12)*0,3</t>
  </si>
  <si>
    <t>-0,8*1,0*0,3</t>
  </si>
  <si>
    <t>-1,1*2,0*0,3</t>
  </si>
  <si>
    <t>6</t>
  </si>
  <si>
    <t>962052314</t>
  </si>
  <si>
    <t>Bourání zdiva železobetonového pilířů, průřezu do 0,36 m2</t>
  </si>
  <si>
    <t>433155348</t>
  </si>
  <si>
    <t>0,3*0,3*3,23</t>
  </si>
  <si>
    <t>7</t>
  </si>
  <si>
    <t>963012520</t>
  </si>
  <si>
    <t>Bourání stropů z desek nebo panelů železobetonových prefabrikovaných s dutinami z panelů, š. přes 300 mm tl. přes 140 mm</t>
  </si>
  <si>
    <t>1219536833</t>
  </si>
  <si>
    <t>4,96*3,26*0,18*2  "stropní a podlahová konstrukce</t>
  </si>
  <si>
    <t>8</t>
  </si>
  <si>
    <t>965042141</t>
  </si>
  <si>
    <t>Bourání mazanin betonových nebo z litého asfaltu tl. do 100 mm, plochy přes 4 m2</t>
  </si>
  <si>
    <t>-712485349</t>
  </si>
  <si>
    <t>4,39*2,96*0,1</t>
  </si>
  <si>
    <t>965045113</t>
  </si>
  <si>
    <t>Bourání potěrů tl. do 50 mm cementových nebo pískocementových, plochy přes 4 m2</t>
  </si>
  <si>
    <t>-1166560037</t>
  </si>
  <si>
    <t>odstranění spádového betonu na střeše</t>
  </si>
  <si>
    <t>4,69*3,26</t>
  </si>
  <si>
    <t>10</t>
  </si>
  <si>
    <t>968072244</t>
  </si>
  <si>
    <t>Vybourání kovových rámů oken s křídly, dveřních zárubní, vrat, stěn, ostění nebo obkladů okenních rámů s křídly jednoduchých, plochy do 1 m2</t>
  </si>
  <si>
    <t>-366649301</t>
  </si>
  <si>
    <t>0,8*1,0</t>
  </si>
  <si>
    <t>11</t>
  </si>
  <si>
    <t>968072558</t>
  </si>
  <si>
    <t>Vybourání kovových rámů oken s křídly, dveřních zárubní, vrat, stěn, ostění nebo obkladů vrat, mimo posuvných a skládacích, plochy do 5 m2</t>
  </si>
  <si>
    <t>1025774541</t>
  </si>
  <si>
    <t>1,1*2,0</t>
  </si>
  <si>
    <t>997</t>
  </si>
  <si>
    <t>Přesun sutě</t>
  </si>
  <si>
    <t>12</t>
  </si>
  <si>
    <t>997013151</t>
  </si>
  <si>
    <t>Vnitrostaveništní doprava suti a vybouraných hmot vodorovně do 50 m svisle s omezením mechanizace pro budovy a haly výšky do 6 m</t>
  </si>
  <si>
    <t>t</t>
  </si>
  <si>
    <t>1539267409</t>
  </si>
  <si>
    <t>13</t>
  </si>
  <si>
    <t>997013501</t>
  </si>
  <si>
    <t>Odvoz suti a vybouraných hmot na skládku nebo meziskládku se složením, na vzdálenost do 1 km</t>
  </si>
  <si>
    <t>-632260027</t>
  </si>
  <si>
    <t>14</t>
  </si>
  <si>
    <t>997013509</t>
  </si>
  <si>
    <t>Odvoz suti a vybouraných hmot na skládku nebo meziskládku se složením, na vzdálenost Příplatek k ceně za každý další i započatý 1 km přes 1 km</t>
  </si>
  <si>
    <t>-1526385960</t>
  </si>
  <si>
    <t>28,751*5 'Přepočtené koeficientem množství</t>
  </si>
  <si>
    <t>997013801</t>
  </si>
  <si>
    <t>Poplatek za uložení stavebního odpadu na skládce (skládkovné) z prostého betonu zatříděného do Katalogu odpadů pod kódem 170 101</t>
  </si>
  <si>
    <t>-2059255108</t>
  </si>
  <si>
    <t>16</t>
  </si>
  <si>
    <t>997013802</t>
  </si>
  <si>
    <t>Poplatek za uložení stavebního odpadu na skládce (skládkovné) z armovaného betonu zatříděného do Katalogu odpadů pod kódem 170 101</t>
  </si>
  <si>
    <t>401195947</t>
  </si>
  <si>
    <t>17</t>
  </si>
  <si>
    <t>997013803</t>
  </si>
  <si>
    <t>Poplatek za uložení stavebního odpadu na skládce (skládkovné) cihelného zatříděného do Katalogu odpadů pod kódem 170 102</t>
  </si>
  <si>
    <t>-1777805312</t>
  </si>
  <si>
    <t>18</t>
  </si>
  <si>
    <t>997013831</t>
  </si>
  <si>
    <t>Poplatek za uložení stavebního odpadu na skládce (skládkovné) směsného stavebního a demoličního zatříděného do Katalogu odpadů pod kódem 170 904</t>
  </si>
  <si>
    <t>-1781349073</t>
  </si>
  <si>
    <t>19</t>
  </si>
  <si>
    <t>997223845</t>
  </si>
  <si>
    <t>Poplatek za uložení stavebního odpadu na skládce (skládkovné) asfaltového bez obsahu dehtu zatříděného do Katalogu odpadů pod kódem 170 302</t>
  </si>
  <si>
    <t>-17728023</t>
  </si>
  <si>
    <t>PSV</t>
  </si>
  <si>
    <t>Práce a dodávky PSV</t>
  </si>
  <si>
    <t>712</t>
  </si>
  <si>
    <t>Povlakové krytiny</t>
  </si>
  <si>
    <t>20</t>
  </si>
  <si>
    <t>712300833</t>
  </si>
  <si>
    <t>Odstranění ze střech plochých do 10° krytiny povlakové třívrstvé</t>
  </si>
  <si>
    <t>312205870</t>
  </si>
  <si>
    <t>4,96*3,26</t>
  </si>
  <si>
    <t>764</t>
  </si>
  <si>
    <t>Konstrukce klempířské</t>
  </si>
  <si>
    <t>764002801</t>
  </si>
  <si>
    <t>Demontáž klempířských konstrukcí závětrné lišty do suti</t>
  </si>
  <si>
    <t>1970126157</t>
  </si>
  <si>
    <t>4,69*2</t>
  </si>
  <si>
    <t>22</t>
  </si>
  <si>
    <t>764002811</t>
  </si>
  <si>
    <t>Demontáž klempířských konstrukcí okapového plechu do suti, v krytině povlakové</t>
  </si>
  <si>
    <t>461982294</t>
  </si>
  <si>
    <t>23</t>
  </si>
  <si>
    <t>764004801</t>
  </si>
  <si>
    <t>Demontáž klempířských konstrukcí žlabu podokapního do suti</t>
  </si>
  <si>
    <t>28027746</t>
  </si>
  <si>
    <t>767</t>
  </si>
  <si>
    <t>Konstrukce zámečnické</t>
  </si>
  <si>
    <t>24</t>
  </si>
  <si>
    <t>767661811</t>
  </si>
  <si>
    <t>Demontáž mříží pevných nebo otevíravých</t>
  </si>
  <si>
    <t>2076578914</t>
  </si>
  <si>
    <t>VRN</t>
  </si>
  <si>
    <t>VRN2</t>
  </si>
  <si>
    <t>Příprava staveniště</t>
  </si>
  <si>
    <t>25</t>
  </si>
  <si>
    <t>022003000</t>
  </si>
  <si>
    <t>Přeložení konstrukcí</t>
  </si>
  <si>
    <t>kus</t>
  </si>
  <si>
    <t>1024</t>
  </si>
  <si>
    <t>-976494735</t>
  </si>
  <si>
    <t>Mobilní WC</t>
  </si>
  <si>
    <t>VRN3</t>
  </si>
  <si>
    <t>Zařízení staveniště</t>
  </si>
  <si>
    <t>27</t>
  </si>
  <si>
    <t>039203000</t>
  </si>
  <si>
    <t>Úprava a vyčištění terénu po bouracích prací</t>
  </si>
  <si>
    <t>…</t>
  </si>
  <si>
    <t>720428766</t>
  </si>
  <si>
    <t>SO 02 - Budova přípravny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</si>
  <si>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</si>
  <si>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</si>
  <si>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</si>
  <si>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</si>
  <si>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</si>
  <si>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</si>
  <si>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</si>
  <si>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</si>
  <si>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</si>
  <si>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</si>
  <si>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</si>
  <si>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</si>
  <si>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</si>
  <si>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</si>
  <si>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139711101</t>
  </si>
  <si>
    <t>Vykopávky v uzavřených prostorách v hornině tř. 1 až 4</t>
  </si>
  <si>
    <t>801149900</t>
  </si>
  <si>
    <t>5,05*3,42*(0,43-0,15)</t>
  </si>
  <si>
    <t>5,05*3,6*(0,43-0,15)</t>
  </si>
  <si>
    <t>2,74*0,33*(0,43-0,15)</t>
  </si>
  <si>
    <t>162201201</t>
  </si>
  <si>
    <t>Vodorovné přemístění do 10 m nošením výkopku z horniny tř. 1 až 4</t>
  </si>
  <si>
    <t>-1729791206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</si>
  <si>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</si>
  <si>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</si>
  <si>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1338618413</t>
  </si>
  <si>
    <t>10,179</t>
  </si>
  <si>
    <t>167101101</t>
  </si>
  <si>
    <t>Nakládání, skládání a překládání neulehlého výkopku nebo sypaniny nakládání, množství do 100 m3, z hornin tř. 1 až 4</t>
  </si>
  <si>
    <t>1291484606</t>
  </si>
  <si>
    <t>171201201</t>
  </si>
  <si>
    <t>Uložení sypaniny na skládky</t>
  </si>
  <si>
    <t>-701476582</t>
  </si>
  <si>
    <t>171201211</t>
  </si>
  <si>
    <t>Poplatek za uložení stavebního odpadu na skládce (skládkovné) zeminy a kameniva zatříděného do Katalogu odpadů pod kódem 170 504</t>
  </si>
  <si>
    <t>-2060157015</t>
  </si>
  <si>
    <t>10,179*1,65 'Přepočtené koeficientem množství</t>
  </si>
  <si>
    <t>Svislé a kompletní konstrukce</t>
  </si>
  <si>
    <t>31723160</t>
  </si>
  <si>
    <t>Zdivo klenbových pásů z cihel plných dl 290 mm pevnosti P 15 na MVC 15 včetně podchycení</t>
  </si>
  <si>
    <t>-1340705570</t>
  </si>
  <si>
    <t>319231213</t>
  </si>
  <si>
    <t>Dodatečná izolace asfaltovým pásem zdiva cihelného tl do 600 mm podřezáním řetězovou pilou</t>
  </si>
  <si>
    <t>1983516226</t>
  </si>
  <si>
    <t>0,5*(8,37+8,23+5,05+5,04)</t>
  </si>
  <si>
    <t>0,33*(1,14+1,17)</t>
  </si>
  <si>
    <t>349231811</t>
  </si>
  <si>
    <t>Přizdívka ostění s ozubem z cihel tl do 150 mm</t>
  </si>
  <si>
    <t>-272832466</t>
  </si>
  <si>
    <t>0,5*(1,94*2+1,4)  "obnovení okenního otvoru</t>
  </si>
  <si>
    <t>Úpravy povrchů, podlahy a osazování výplní</t>
  </si>
  <si>
    <t>612135002</t>
  </si>
  <si>
    <t>Vyrovnání nerovností podkladu vnitřních omítaných ploch maltou, tloušťky do 10 mm cementovou stěn</t>
  </si>
  <si>
    <t>-1868721760</t>
  </si>
  <si>
    <t>pod kotevní desky</t>
  </si>
  <si>
    <t>0,2*0,2*8</t>
  </si>
  <si>
    <t>0,3*0,2*2</t>
  </si>
  <si>
    <t>612135101</t>
  </si>
  <si>
    <t>Hrubá výplň rýh maltou jakékoli šířky rýhy ve stěnách</t>
  </si>
  <si>
    <t>-887680516</t>
  </si>
  <si>
    <t>37,02*0,12</t>
  </si>
  <si>
    <t>637211122</t>
  </si>
  <si>
    <t>Okapový chodník z dlaždic betonových se zalitím spár cementovou maltou do písku, tl. dlaždic 60 mm</t>
  </si>
  <si>
    <t>-1635791243</t>
  </si>
  <si>
    <t>(5,61+8,23)*0,5</t>
  </si>
  <si>
    <t>61</t>
  </si>
  <si>
    <t>Úprava povrchů vnitřních</t>
  </si>
  <si>
    <t>610991111</t>
  </si>
  <si>
    <t>Zakrývání vnitřních a vnějších výplní otvorů, předmětů a konstrukcí folií a páskou</t>
  </si>
  <si>
    <t>-123324128</t>
  </si>
  <si>
    <t>(0,8*1,94*2)+(1,0*2,52*2)+(0,72*1,85*2)</t>
  </si>
  <si>
    <t>611325423</t>
  </si>
  <si>
    <t>Oprava vnitřní vápenocementové štukové omítky stropů v rozsahu plochy do 40%</t>
  </si>
  <si>
    <t>593312874</t>
  </si>
  <si>
    <t>3,42*5,051</t>
  </si>
  <si>
    <t>3,66*5,051</t>
  </si>
  <si>
    <t>612311131</t>
  </si>
  <si>
    <t>Vápenná omítka štuková jednovrstvá vnitřních stěn nanášená ručně</t>
  </si>
  <si>
    <t>-1194610291</t>
  </si>
  <si>
    <t>612325413</t>
  </si>
  <si>
    <t>Oprava vnitřní vápenocementové hladké omítky stěn v rozsahu plochy do 40%</t>
  </si>
  <si>
    <t>-1056208219</t>
  </si>
  <si>
    <t>(2,7-1,0)*(5,05*3+5,04+3,51+3,42+3,54+3,66)</t>
  </si>
  <si>
    <t>-(2,6-1,0)*1,18*2-(2,23-1,0)*2,74*2</t>
  </si>
  <si>
    <t>0,33*(1,23*2+2,74)+0,2*(1,6*4+1,6*2)</t>
  </si>
  <si>
    <t>-(0,8*(1,94-0,3)*4)</t>
  </si>
  <si>
    <t>0,3*(1,64*8+1,0*4)</t>
  </si>
  <si>
    <t>612425931</t>
  </si>
  <si>
    <t>Omítka vápenná štuková ostění okenního nebo dveřního</t>
  </si>
  <si>
    <t>1339646545</t>
  </si>
  <si>
    <t>nové ostění obnovy okenního otvoru</t>
  </si>
  <si>
    <t>0,37*1,94*2</t>
  </si>
  <si>
    <t>0,37*0,8</t>
  </si>
  <si>
    <t>612821012</t>
  </si>
  <si>
    <t>Sanační omítka vnitřních ploch stěn pro vlhké a zasolené zdivo, prováděná ve dvou vrstvách, tl. jádrové omítky do 30 mm ručně štuková</t>
  </si>
  <si>
    <t>2006554825</t>
  </si>
  <si>
    <t>1,0*(5,05*3+5,04+3,51+3,42+3,54+3,66)</t>
  </si>
  <si>
    <t>-1,0*(1,18*2+2,74*2)</t>
  </si>
  <si>
    <t>0,33*1,0*2+0,2*1,0*4</t>
  </si>
  <si>
    <t>-0,8*0,3*4</t>
  </si>
  <si>
    <t>0,3*0,3*8</t>
  </si>
  <si>
    <t>612821031</t>
  </si>
  <si>
    <t>Sanační omítka vnitřních ploch stěn vyrovnávací vrstva, prováděná v tl. do 20 mm ručně</t>
  </si>
  <si>
    <t>-866312424</t>
  </si>
  <si>
    <t>632451024</t>
  </si>
  <si>
    <t>Vyrovnávací potěr tl do 50 mm z MC 15 provedený v pásu</t>
  </si>
  <si>
    <t>272541442</t>
  </si>
  <si>
    <t>parapet</t>
  </si>
  <si>
    <t>0,8*4</t>
  </si>
  <si>
    <t>978023411</t>
  </si>
  <si>
    <t>Vyškrabání spár zdiva cihelného mimo komínového</t>
  </si>
  <si>
    <t>-853904997</t>
  </si>
  <si>
    <t>62</t>
  </si>
  <si>
    <t>Úprava povrchů vnějších</t>
  </si>
  <si>
    <t>629991011</t>
  </si>
  <si>
    <t>Zakrytí vnějších ploch před znečištěním včetně pozdějšího odkrytí výplní otvorů a svislých ploch fólií přilepenou lepící páskou</t>
  </si>
  <si>
    <t>786724642</t>
  </si>
  <si>
    <t>0,8*2,0*4+1,18*2,6*2</t>
  </si>
  <si>
    <t>894357462</t>
  </si>
  <si>
    <t>0,15*(1,85*2+1,0)</t>
  </si>
  <si>
    <t>620500</t>
  </si>
  <si>
    <t>Vytažení říms</t>
  </si>
  <si>
    <t>391186458</t>
  </si>
  <si>
    <t>3*(8,23+6,09+5,73+5,2*2)</t>
  </si>
  <si>
    <t>62232231</t>
  </si>
  <si>
    <t>Vápenocementová lehčená omítka hrubá jednovrstvá zatřená vnějších stěn s příměsí trasu</t>
  </si>
  <si>
    <t>-318208552</t>
  </si>
  <si>
    <t>70% oprava</t>
  </si>
  <si>
    <t>(4,0-2,0)*8,23</t>
  </si>
  <si>
    <t>(3,5-1,5)*(5,31+8,37+5,73)+3,0*8,37*0,5+0,78*1,8</t>
  </si>
  <si>
    <t>-(2,6-1,5)*1,15*2</t>
  </si>
  <si>
    <t>-(1,8-0,8)*0,61*4</t>
  </si>
  <si>
    <t>0,15*(1,1*4+1,4*2)+0,15*(1,0*8+1,0*4)</t>
  </si>
  <si>
    <t>-67,149*0,3</t>
  </si>
  <si>
    <t>26</t>
  </si>
  <si>
    <t>62240512</t>
  </si>
  <si>
    <t>Příplatek za srovnání a vytvoření předsazeného soklu za každých + 2cm</t>
  </si>
  <si>
    <t>-1237434643</t>
  </si>
  <si>
    <t>42,033</t>
  </si>
  <si>
    <t>62240513</t>
  </si>
  <si>
    <t>Omítka stěn budov z vysokoporérní omítky tl 20 mm včetně zafilcování</t>
  </si>
  <si>
    <t>-369496835</t>
  </si>
  <si>
    <t>sokl</t>
  </si>
  <si>
    <t>2,0*8,23</t>
  </si>
  <si>
    <t>1,5*(5,31+8,37+5,73)</t>
  </si>
  <si>
    <t>-1,5*(1,15*2)</t>
  </si>
  <si>
    <t>-0,8*0,61*4</t>
  </si>
  <si>
    <t>0,15*1,5*4+0,15*0,8*8</t>
  </si>
  <si>
    <t>28</t>
  </si>
  <si>
    <t>6224716</t>
  </si>
  <si>
    <t>Očištění a drobná oprava kamenného prahu</t>
  </si>
  <si>
    <t>2036932980</t>
  </si>
  <si>
    <t>0,3*1,15*2</t>
  </si>
  <si>
    <t>29</t>
  </si>
  <si>
    <t>62247670</t>
  </si>
  <si>
    <t>Trasová omítka sjednocení fasády do 5-7mm zafilcovaná</t>
  </si>
  <si>
    <t>-572152644</t>
  </si>
  <si>
    <t>30</t>
  </si>
  <si>
    <t>622903110</t>
  </si>
  <si>
    <t>Mytí s odmaštěním vnějších omítek stupně složitosti 1 a 2 tlakovou vodou</t>
  </si>
  <si>
    <t>-1921466806</t>
  </si>
  <si>
    <t>42,3033+67,149</t>
  </si>
  <si>
    <t>31</t>
  </si>
  <si>
    <t>629135101</t>
  </si>
  <si>
    <t>Vyrovnávací vrstva pod klempířské prvky z MC š do 150 mm</t>
  </si>
  <si>
    <t>-1559054696</t>
  </si>
  <si>
    <t>0,61*4</t>
  </si>
  <si>
    <t>32</t>
  </si>
  <si>
    <t>-869317757</t>
  </si>
  <si>
    <t>63</t>
  </si>
  <si>
    <t>Podlahy a podlahové konstrukce</t>
  </si>
  <si>
    <t>33</t>
  </si>
  <si>
    <t>631311114</t>
  </si>
  <si>
    <t>Mazanina tl do 80 mm z betonu prostého tř. C 16/20</t>
  </si>
  <si>
    <t>246005171</t>
  </si>
  <si>
    <t>podkladní mazanina + mazanina vyrovnávací na EPS</t>
  </si>
  <si>
    <t>5,05*3,42*0,08*2</t>
  </si>
  <si>
    <t>5,05*3,6*0,08*2</t>
  </si>
  <si>
    <t>2,74*0,33*0,08*2</t>
  </si>
  <si>
    <t>34</t>
  </si>
  <si>
    <t>631362021</t>
  </si>
  <si>
    <t>Výztuž mazanin svařovanými sítěmi Kari</t>
  </si>
  <si>
    <t>-1181336940</t>
  </si>
  <si>
    <t>5,05*3,42*0,001*3,113*1,1</t>
  </si>
  <si>
    <t>5,05*3,6*0,001*3,113*1,1</t>
  </si>
  <si>
    <t>2,74*0,33*0,001*3,113*1,1</t>
  </si>
  <si>
    <t>35</t>
  </si>
  <si>
    <t>635111242</t>
  </si>
  <si>
    <t>Násyp pod podlahy z hrubého kameniva 16-32 se zhutněním</t>
  </si>
  <si>
    <t>546520481</t>
  </si>
  <si>
    <t>5,05*3,42*0,15</t>
  </si>
  <si>
    <t>5,05*3,6*0,15</t>
  </si>
  <si>
    <t>2,74*0,33*0,15</t>
  </si>
  <si>
    <t>36</t>
  </si>
  <si>
    <t>941111121</t>
  </si>
  <si>
    <t>Montáž lešení řadového trubkového lehkého pracovního s podlahami s provozním zatížením tř. 3 do 200 kg/m2 šířky tř. W09 přes 0,9 do 1,2 m, výšky do 10 m</t>
  </si>
  <si>
    <t>340622416</t>
  </si>
  <si>
    <t>(8,4+(2*1,2)*3,27)*2</t>
  </si>
  <si>
    <t>6,1*3,27*2</t>
  </si>
  <si>
    <t>37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</si>
  <si>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</si>
  <si>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</si>
  <si>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-1833286036</t>
  </si>
  <si>
    <t>72,39*60</t>
  </si>
  <si>
    <t>38</t>
  </si>
  <si>
    <t>941111821</t>
  </si>
  <si>
    <t>Demontáž lešení řadového trubkového lehkého pracovního s podlahami s provozním zatížením tř. 3 do 200 kg/m2 šířky tř. W09 přes 0,9 do 1,2 m, výšky do 10 m</t>
  </si>
  <si>
    <t>-17509977</t>
  </si>
  <si>
    <t>72,39</t>
  </si>
  <si>
    <t>39</t>
  </si>
  <si>
    <t>949101111</t>
  </si>
  <si>
    <t>Lešení pomocné pracovní pro objekty pozemních staveb pro zatížení do 150 kg/m2, o výšce lešeňové podlahy do 1,9 m</t>
  </si>
  <si>
    <t>1526683613</t>
  </si>
  <si>
    <t>5,05*3,42</t>
  </si>
  <si>
    <t>5,05*3,6</t>
  </si>
  <si>
    <t>(5,05+3,42)*2*1,5</t>
  </si>
  <si>
    <t>(5,05+3,6)*2*1,5</t>
  </si>
  <si>
    <t>40</t>
  </si>
  <si>
    <t>965043441</t>
  </si>
  <si>
    <t>Bourání podkladů pod dlažby betonových s potěrem nebo teracem tl do 150 mm pl přes 4 m2</t>
  </si>
  <si>
    <t>620500843</t>
  </si>
  <si>
    <t>41</t>
  </si>
  <si>
    <t>968072245</t>
  </si>
  <si>
    <t>Vybourání kovových rámů oken jednoduchých včetně křídel pl do 2 m2</t>
  </si>
  <si>
    <t>1623577147</t>
  </si>
  <si>
    <t>0,8*1,94*3</t>
  </si>
  <si>
    <t>42</t>
  </si>
  <si>
    <t>968072870</t>
  </si>
  <si>
    <t>Vybourání kovových mříží</t>
  </si>
  <si>
    <t>-608402364</t>
  </si>
  <si>
    <t>1,83*0,82*3</t>
  </si>
  <si>
    <t>43</t>
  </si>
  <si>
    <t>971033651</t>
  </si>
  <si>
    <t>Vybourání otvorů ve zdivu cihelném pl do 4 m2 na MVC nebo MV tl do 600 mm</t>
  </si>
  <si>
    <t>736722317</t>
  </si>
  <si>
    <t>obnova okenního otvoru</t>
  </si>
  <si>
    <t>0,8*1,94*0,52</t>
  </si>
  <si>
    <t>44</t>
  </si>
  <si>
    <t>973031324</t>
  </si>
  <si>
    <t>Vysekání výklenků nebo kapes ve zdivu z cihel na maltu vápennou nebo vápenocementovou kapes, plochy do 0,10 m2, hl. do 150 mm</t>
  </si>
  <si>
    <t>-1560932100</t>
  </si>
  <si>
    <t>45</t>
  </si>
  <si>
    <t>974031154</t>
  </si>
  <si>
    <t>Vysekání rýh ve zdivu cihelném na maltu vápennou nebo vápenocementovou do hl. 100 mm a šířky do 150 mm</t>
  </si>
  <si>
    <t>823105879</t>
  </si>
  <si>
    <t>46</t>
  </si>
  <si>
    <t>974031664</t>
  </si>
  <si>
    <t>Vysekání rýh ve zdivu cihelném pro vtahování nosníků hl do 150 mm v do 150 mm</t>
  </si>
  <si>
    <t>-1865583347</t>
  </si>
  <si>
    <t>pro zaklenutí otvoru</t>
  </si>
  <si>
    <t>1,2*3</t>
  </si>
  <si>
    <t>47</t>
  </si>
  <si>
    <t>977131116</t>
  </si>
  <si>
    <t>Vrty příklepovými vrtáky D do 20 mm do cihelného zdiva nebo prostého betonu</t>
  </si>
  <si>
    <t>1045387435</t>
  </si>
  <si>
    <t>48</t>
  </si>
  <si>
    <t>978011161</t>
  </si>
  <si>
    <t>Otlučení (osekání) vnitřní vápenné nebo vápenocementové omítky stropů v rozsahu do 40 %</t>
  </si>
  <si>
    <t>1540871399</t>
  </si>
  <si>
    <t>49</t>
  </si>
  <si>
    <t>978013161</t>
  </si>
  <si>
    <t>Otlučení vnitřních omítek stěn MV nebo MVC stěn v rozsahu do 40 %</t>
  </si>
  <si>
    <t>473642840</t>
  </si>
  <si>
    <t>50</t>
  </si>
  <si>
    <t>978013191</t>
  </si>
  <si>
    <t>Otlučení vnitřních omítek stěn MV nebo MVC stěn v rozsahu do 100 %</t>
  </si>
  <si>
    <t>-1377144896</t>
  </si>
  <si>
    <t>1000mm nad úroveň podlahy</t>
  </si>
  <si>
    <t>51</t>
  </si>
  <si>
    <t>978015381</t>
  </si>
  <si>
    <t>Otlučení vnějších omítek MV nebo MVC průčelí v rozsahu do 80 %</t>
  </si>
  <si>
    <t>-1000508123</t>
  </si>
  <si>
    <t>52</t>
  </si>
  <si>
    <t>978015391</t>
  </si>
  <si>
    <t>Otlučení vnějších omítek MV nebo MVC průčelí v rozsahu do 100 %</t>
  </si>
  <si>
    <t>2119660722</t>
  </si>
  <si>
    <t>53</t>
  </si>
  <si>
    <t>985622115</t>
  </si>
  <si>
    <t>Spínání objektů táhly drážka pro táhlo včetně vysekání, vyčištění a vyplnění ve stěně včetně vyklínování</t>
  </si>
  <si>
    <t>-944532426</t>
  </si>
  <si>
    <t>54</t>
  </si>
  <si>
    <t>985622221</t>
  </si>
  <si>
    <t>Spínání objektů táhly vložení a dodání táhla z betonářské oceli spojované napínacími maticemi, průměru do 20 mm</t>
  </si>
  <si>
    <t>377049980</t>
  </si>
  <si>
    <t>6,09*4</t>
  </si>
  <si>
    <t>8,37*2</t>
  </si>
  <si>
    <t>55</t>
  </si>
  <si>
    <t>985622411</t>
  </si>
  <si>
    <t>Spínání objektů táhly kotevní oblast včetně jejího vysekání, vyčištění a zapravení po vložení táhla s kotevní deskou rozměru do 300x300x25 mm</t>
  </si>
  <si>
    <t>434140144</t>
  </si>
  <si>
    <t>56</t>
  </si>
  <si>
    <t>1212108335</t>
  </si>
  <si>
    <t>57</t>
  </si>
  <si>
    <t>-560949458</t>
  </si>
  <si>
    <t>58</t>
  </si>
  <si>
    <t>-1822542600</t>
  </si>
  <si>
    <t>24,819*5 'Přepočtené koeficientem množství</t>
  </si>
  <si>
    <t>59</t>
  </si>
  <si>
    <t>-1080943492</t>
  </si>
  <si>
    <t>60</t>
  </si>
  <si>
    <t>-2136577675</t>
  </si>
  <si>
    <t>251855512</t>
  </si>
  <si>
    <t>-876570834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</si>
  <si>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</si>
  <si>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</si>
  <si>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</si>
  <si>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</si>
  <si>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1686426560</t>
  </si>
  <si>
    <t>711</t>
  </si>
  <si>
    <t>Izolace proti vodě, vlhkosti a plynům</t>
  </si>
  <si>
    <t>64</t>
  </si>
  <si>
    <t>711111001</t>
  </si>
  <si>
    <t>Provedení izolace proti zemní vlhkosti vodorovné za studena nátěrem penetračním</t>
  </si>
  <si>
    <t>-500246246</t>
  </si>
  <si>
    <t>2,74*0,33</t>
  </si>
  <si>
    <t>65</t>
  </si>
  <si>
    <t>M</t>
  </si>
  <si>
    <t>11163150</t>
  </si>
  <si>
    <t>lak asfaltový penetrační</t>
  </si>
  <si>
    <t>-752568069</t>
  </si>
  <si>
    <t>36,355*0,0003 'Přepočtené koeficientem množství</t>
  </si>
  <si>
    <t>66</t>
  </si>
  <si>
    <t>711131811</t>
  </si>
  <si>
    <t>Odstranění izolace proti zemní vlhkosti na ploše vodorovné V</t>
  </si>
  <si>
    <t>1013043940</t>
  </si>
  <si>
    <t>67</t>
  </si>
  <si>
    <t>711141559</t>
  </si>
  <si>
    <t>Provedení izolace proti zemní vlhkosti pásy přitavením vodorovné NAIP</t>
  </si>
  <si>
    <t>-1655150616</t>
  </si>
  <si>
    <t>68</t>
  </si>
  <si>
    <t>62836110</t>
  </si>
  <si>
    <t>pás těžký asfaltovaný s Al folií nosnou vložkou</t>
  </si>
  <si>
    <t>-1685721159</t>
  </si>
  <si>
    <t>36,355*1,15 'Přepočtené koeficientem množství</t>
  </si>
  <si>
    <t>69</t>
  </si>
  <si>
    <t>998711201</t>
  </si>
  <si>
    <t>Přesun hmot procentní pro izolace proti vodě, vlhkosti a plynům v objektech v do 6 m</t>
  </si>
  <si>
    <t>%</t>
  </si>
  <si>
    <t>-1934260809</t>
  </si>
  <si>
    <t>713</t>
  </si>
  <si>
    <t>Izolace tepelné</t>
  </si>
  <si>
    <t>70</t>
  </si>
  <si>
    <t>713121121</t>
  </si>
  <si>
    <t>Montáž tepelné izolace podlah rohožemi, pásy, deskami, dílci, bloky (izolační materiál ve specifikaci) kladenými volně dvouvrstvá</t>
  </si>
  <si>
    <t>1457861553</t>
  </si>
  <si>
    <t>71</t>
  </si>
  <si>
    <t>28375873</t>
  </si>
  <si>
    <t>deska EPS 70 se zvýšenou pevností v tlaku tl 100mm</t>
  </si>
  <si>
    <t>-81768738</t>
  </si>
  <si>
    <t>36,355*2,04 'Přepočtené koeficientem množství</t>
  </si>
  <si>
    <t>72</t>
  </si>
  <si>
    <t>713121211</t>
  </si>
  <si>
    <t>Montáž tepelné izolace podlah okrajovými pásky kladenými volně</t>
  </si>
  <si>
    <t>723909828</t>
  </si>
  <si>
    <t>(5,05+3,42)*2</t>
  </si>
  <si>
    <t>(5,05+3,6)*2</t>
  </si>
  <si>
    <t>-(2,74*2)+(2*0,33)</t>
  </si>
  <si>
    <t>73</t>
  </si>
  <si>
    <t>63140273</t>
  </si>
  <si>
    <t>pásek okrajový izolační minerální plovoucích podlah š 80 mm tl 12 mm</t>
  </si>
  <si>
    <t>412755340</t>
  </si>
  <si>
    <t>74</t>
  </si>
  <si>
    <t>713191114</t>
  </si>
  <si>
    <t>Montáž tepelné izolace stavebních konstrukcí - doplňky a konstrukční součásti podlah, stropů vrchem nebo střech překrytím pásem asfaltovým položeném volně</t>
  </si>
  <si>
    <t>1067953761</t>
  </si>
  <si>
    <t>36,355</t>
  </si>
  <si>
    <t>75</t>
  </si>
  <si>
    <t>62811150</t>
  </si>
  <si>
    <t>pás asfaltovaný bez krycí vrstvy A500 H</t>
  </si>
  <si>
    <t>-1987356239</t>
  </si>
  <si>
    <t>76</t>
  </si>
  <si>
    <t>713121111</t>
  </si>
  <si>
    <t>Montáž izolace tepelné podlah volně kladenými rohožemi, pásy, dílci, deskami 1 vrstva</t>
  </si>
  <si>
    <t>-1062488152</t>
  </si>
  <si>
    <t>7,35*5,05</t>
  </si>
  <si>
    <t>77</t>
  </si>
  <si>
    <t>63150852</t>
  </si>
  <si>
    <t>pás tepelný pro všechny druhy nezatížených izolací λ=0,039 tl 160mm</t>
  </si>
  <si>
    <t>-1533439158</t>
  </si>
  <si>
    <t>37,118*1,1 'Přepočtené koeficientem množství</t>
  </si>
  <si>
    <t>78</t>
  </si>
  <si>
    <t>713191133</t>
  </si>
  <si>
    <t>Montáž izolace tepelné podlah, stropů vrchem nebo střech překrytí fólií s přelepeným spojem</t>
  </si>
  <si>
    <t>-1017483936</t>
  </si>
  <si>
    <t>79</t>
  </si>
  <si>
    <t>28323140</t>
  </si>
  <si>
    <t>folie PE</t>
  </si>
  <si>
    <t>-534368674</t>
  </si>
  <si>
    <t>80</t>
  </si>
  <si>
    <t>998713201</t>
  </si>
  <si>
    <t>Přesun hmot pro izolace tepelné v objektech v do 6 m</t>
  </si>
  <si>
    <t>1631982678</t>
  </si>
  <si>
    <t>762</t>
  </si>
  <si>
    <t>Konstrukce tesařské</t>
  </si>
  <si>
    <t>81</t>
  </si>
  <si>
    <t>762322911</t>
  </si>
  <si>
    <t>Vazníky, zavětrování a ztužení konstrukcí (materiál v ceně) zavětrování a ztužení konstrukcí fošnami a hranolky průřezové plochy do 100 cm2</t>
  </si>
  <si>
    <t>-455129665</t>
  </si>
  <si>
    <t>předpoklad, nutno provést dle dodatečného mykologického průzkumu, který není součástí této PD</t>
  </si>
  <si>
    <t>1,5*2*5</t>
  </si>
  <si>
    <t>82</t>
  </si>
  <si>
    <t>7623300.1</t>
  </si>
  <si>
    <t>Kotvení pozednice na chem kotvy</t>
  </si>
  <si>
    <t>-903153026</t>
  </si>
  <si>
    <t>83</t>
  </si>
  <si>
    <t>762395000</t>
  </si>
  <si>
    <t>Spojovací prostředky pro montáž krovu, bednění, laťování, světlíky, klíny</t>
  </si>
  <si>
    <t>kpl.</t>
  </si>
  <si>
    <t>-1238419981</t>
  </si>
  <si>
    <t>84</t>
  </si>
  <si>
    <t>998762202</t>
  </si>
  <si>
    <t>Přesun hmot procentní pro kce tesařské v objektech v do 12 m</t>
  </si>
  <si>
    <t>-1809214185</t>
  </si>
  <si>
    <t>85</t>
  </si>
  <si>
    <t>764002851</t>
  </si>
  <si>
    <t>Demontáž klempířských konstrukcí oplechování parapetů do suti</t>
  </si>
  <si>
    <t>-423724778</t>
  </si>
  <si>
    <t>0,72*3</t>
  </si>
  <si>
    <t>86</t>
  </si>
  <si>
    <t>764004803</t>
  </si>
  <si>
    <t>Demontáž klempířských konstrukcí žlabu podokapního k dalšímu použití</t>
  </si>
  <si>
    <t>613026694</t>
  </si>
  <si>
    <t>6,82*2+9,3</t>
  </si>
  <si>
    <t>87</t>
  </si>
  <si>
    <t>764004863</t>
  </si>
  <si>
    <t>Demontáž klempířských konstrukcí svodu k dalšímu použití</t>
  </si>
  <si>
    <t>-1458536716</t>
  </si>
  <si>
    <t>3,5</t>
  </si>
  <si>
    <t>88</t>
  </si>
  <si>
    <t>764246444</t>
  </si>
  <si>
    <t>Oplechování parapetů z titanzinkového předzvětralého plechu rovných celoplošně lepené, bez rohů rš 330 mm</t>
  </si>
  <si>
    <t>-254103941</t>
  </si>
  <si>
    <t>89</t>
  </si>
  <si>
    <t>764501103</t>
  </si>
  <si>
    <t>Montáž žlabu podokapního půlkruhového žlabu</t>
  </si>
  <si>
    <t>108252711</t>
  </si>
  <si>
    <t>90</t>
  </si>
  <si>
    <t>764501104</t>
  </si>
  <si>
    <t>Montáž žlabu podokapního půlkruhového čela</t>
  </si>
  <si>
    <t>-447197432</t>
  </si>
  <si>
    <t>91</t>
  </si>
  <si>
    <t>764501107</t>
  </si>
  <si>
    <t>Montáž žlabu podokapního půlkruhového rohu</t>
  </si>
  <si>
    <t>1188779893</t>
  </si>
  <si>
    <t>92</t>
  </si>
  <si>
    <t>764501108</t>
  </si>
  <si>
    <t>Montáž žlabu podokapního půlkruhového kotlíku</t>
  </si>
  <si>
    <t>-1900046355</t>
  </si>
  <si>
    <t>93</t>
  </si>
  <si>
    <t>764508131</t>
  </si>
  <si>
    <t>Montáž svodu kruhového, průměru svodu</t>
  </si>
  <si>
    <t>-517483023</t>
  </si>
  <si>
    <t>94</t>
  </si>
  <si>
    <t>764508132</t>
  </si>
  <si>
    <t>Montáž svodu kruhového, průměru objímek</t>
  </si>
  <si>
    <t>-874137458</t>
  </si>
  <si>
    <t>95</t>
  </si>
  <si>
    <t>764508134</t>
  </si>
  <si>
    <t>Montáž svodu kruhového, průměru kolen horních dvojitých</t>
  </si>
  <si>
    <t>-389978318</t>
  </si>
  <si>
    <t>96</t>
  </si>
  <si>
    <t>764508135</t>
  </si>
  <si>
    <t>Montáž svodu kruhového, průměru kolen výtokových</t>
  </si>
  <si>
    <t>148236828</t>
  </si>
  <si>
    <t>97</t>
  </si>
  <si>
    <t>55344385</t>
  </si>
  <si>
    <t>koleno soklové 100 Pz-odskok 60mm</t>
  </si>
  <si>
    <t>-1003595331</t>
  </si>
  <si>
    <t>98</t>
  </si>
  <si>
    <t>721174000</t>
  </si>
  <si>
    <t>Propojení na TiZn svod</t>
  </si>
  <si>
    <t>-605348962</t>
  </si>
  <si>
    <t>99</t>
  </si>
  <si>
    <t>721174055</t>
  </si>
  <si>
    <t>Potrubí kanalizační z PP dešťové systém HT DN 100</t>
  </si>
  <si>
    <t>-484725862</t>
  </si>
  <si>
    <t>100</t>
  </si>
  <si>
    <t>721242115</t>
  </si>
  <si>
    <t>Lapače střešních splavenin polypropylenové (PP) DN 110</t>
  </si>
  <si>
    <t>-414630607</t>
  </si>
  <si>
    <t>101</t>
  </si>
  <si>
    <t>998764201</t>
  </si>
  <si>
    <t>Přesun hmot procentní pro konstrukce klempířské v objektech v do 6 m</t>
  </si>
  <si>
    <t>-1908321540</t>
  </si>
  <si>
    <t>766</t>
  </si>
  <si>
    <t>Konstrukce truhlářské</t>
  </si>
  <si>
    <t>102</t>
  </si>
  <si>
    <t>766691915</t>
  </si>
  <si>
    <t>Ostatní práce vyvěšení nebo zavěšení křídel s případným uložením a opětovným zavěšením po provedení stavebních změn dřevěných dveřních, plochy přes 2 m2</t>
  </si>
  <si>
    <t>-454540151</t>
  </si>
  <si>
    <t>103</t>
  </si>
  <si>
    <t>76620001</t>
  </si>
  <si>
    <t>D+M okno dřevěné včetně vnitřního parapetu 720/1850 O1</t>
  </si>
  <si>
    <t>179804153</t>
  </si>
  <si>
    <t>104</t>
  </si>
  <si>
    <t>76620002</t>
  </si>
  <si>
    <t>Repase stávajících dřevěných dveří vč nátěru a nadsvětlíku Dr1</t>
  </si>
  <si>
    <t>1042503097</t>
  </si>
  <si>
    <t>105</t>
  </si>
  <si>
    <t>998766201</t>
  </si>
  <si>
    <t>Přesun hmot procentní pro konstrukce truhlářské v objektech v do 6 m</t>
  </si>
  <si>
    <t>-1489917673</t>
  </si>
  <si>
    <t>106</t>
  </si>
  <si>
    <t>7675200.1</t>
  </si>
  <si>
    <t>Repase stávajícíh mříží dveřních vč nátěru Zr1</t>
  </si>
  <si>
    <t>-1604479380</t>
  </si>
  <si>
    <t>107</t>
  </si>
  <si>
    <t>7675201</t>
  </si>
  <si>
    <t>D+M nové okenní mříže vč nátěru Z1</t>
  </si>
  <si>
    <t>-1786384541</t>
  </si>
  <si>
    <t>108</t>
  </si>
  <si>
    <t>998767201</t>
  </si>
  <si>
    <t>Přesun hmot procentní pro zámečnické konstrukce v objektech v do 6 m</t>
  </si>
  <si>
    <t>-1639652659</t>
  </si>
  <si>
    <t>771</t>
  </si>
  <si>
    <t>Podlahy z dlaždic</t>
  </si>
  <si>
    <t>109</t>
  </si>
  <si>
    <t>771414113</t>
  </si>
  <si>
    <t>Montáž soklíků pórovinových rovných flexibilní lepidlo v do 120 mm</t>
  </si>
  <si>
    <t>-741328243</t>
  </si>
  <si>
    <t>110</t>
  </si>
  <si>
    <t>59763770</t>
  </si>
  <si>
    <t>DLAŽBA KERAMICKÁ 300X300X9 IA VÝBĚR</t>
  </si>
  <si>
    <t>M2</t>
  </si>
  <si>
    <t>1514745316</t>
  </si>
  <si>
    <t>29,42*0,1*1,1</t>
  </si>
  <si>
    <t>111</t>
  </si>
  <si>
    <t>7715741</t>
  </si>
  <si>
    <t>Montáž podlah keramických do flexi lepidla včetně spárování</t>
  </si>
  <si>
    <t>-1333148293</t>
  </si>
  <si>
    <t>112</t>
  </si>
  <si>
    <t>-878480436</t>
  </si>
  <si>
    <t>36,355*1,15</t>
  </si>
  <si>
    <t>113</t>
  </si>
  <si>
    <t>771591111</t>
  </si>
  <si>
    <t>Podlahy - ostatní práce penetrace podkladu</t>
  </si>
  <si>
    <t>1982957256</t>
  </si>
  <si>
    <t>114</t>
  </si>
  <si>
    <t>771591185</t>
  </si>
  <si>
    <t>Podlahy - ostatní práce řezání dlaždic keramických rovné</t>
  </si>
  <si>
    <t>820828838</t>
  </si>
  <si>
    <t>29,42/0,3</t>
  </si>
  <si>
    <t>115</t>
  </si>
  <si>
    <t>771990112</t>
  </si>
  <si>
    <t>Vyrovnání podkladní vrstvy samonivelační stěrkou tl. 4 mm, min. pevnosti 30 MPa</t>
  </si>
  <si>
    <t>-236834050</t>
  </si>
  <si>
    <t>116</t>
  </si>
  <si>
    <t>998771201</t>
  </si>
  <si>
    <t>Přesun hmot pro podlahy z dlaždic v objektech v do 6 m</t>
  </si>
  <si>
    <t>1530082873</t>
  </si>
  <si>
    <t>781</t>
  </si>
  <si>
    <t>Dokončovací práce - obklady</t>
  </si>
  <si>
    <t>117</t>
  </si>
  <si>
    <t>78141411</t>
  </si>
  <si>
    <t>Montáž obkladaček vnitřních lepených flexibilním lepidlem včetně spárování</t>
  </si>
  <si>
    <t>-964180238</t>
  </si>
  <si>
    <t>(2,5+1,5)*1,5</t>
  </si>
  <si>
    <t>118</t>
  </si>
  <si>
    <t>59781477</t>
  </si>
  <si>
    <t>OBKLAD VÝBĚR VČETNĚ LISTEL</t>
  </si>
  <si>
    <t>-520725158</t>
  </si>
  <si>
    <t>119</t>
  </si>
  <si>
    <t>781419194</t>
  </si>
  <si>
    <t>Montáž obkladů vnitřních stěn z obkladaček a dekorů (listel) pórovinových Příplatek k cenám obkladaček za vyrovnání nerovného povrchu</t>
  </si>
  <si>
    <t>767362623</t>
  </si>
  <si>
    <t>120</t>
  </si>
  <si>
    <t>781494511</t>
  </si>
  <si>
    <t>Ostatní prvky plastové profily ukončovací a dilatační lepené flexibilním lepidlem ukončovací</t>
  </si>
  <si>
    <t>-1068315039</t>
  </si>
  <si>
    <t>1,5*2</t>
  </si>
  <si>
    <t>2,5+1,5</t>
  </si>
  <si>
    <t>121</t>
  </si>
  <si>
    <t>781495111</t>
  </si>
  <si>
    <t>Ostatní prvky ostatní práce penetrace podkladu</t>
  </si>
  <si>
    <t>2114102099</t>
  </si>
  <si>
    <t>122</t>
  </si>
  <si>
    <t>998781202</t>
  </si>
  <si>
    <t>Přesun hmot procentní pro obklady keramické v objektech v do 12 m</t>
  </si>
  <si>
    <t>961027801</t>
  </si>
  <si>
    <t>783</t>
  </si>
  <si>
    <t>Dokončovací práce - nátěry</t>
  </si>
  <si>
    <t>123</t>
  </si>
  <si>
    <t>783213111</t>
  </si>
  <si>
    <t>Napouštěcí nátěr tesařských konstrukcí zabudovaných do konstrukce proti dřevokazným houbám, hmyzu a plísním jednonásobný syntetický</t>
  </si>
  <si>
    <t>476858945</t>
  </si>
  <si>
    <t>(8,98*5,42)/2</t>
  </si>
  <si>
    <t>11,77*2</t>
  </si>
  <si>
    <t>124</t>
  </si>
  <si>
    <t>783823133</t>
  </si>
  <si>
    <t>Penetrační nátěr omítek hladkých omítek hladkých, zrnitých tenkovrstvých nebo štukových stupně členitosti 1 a 2 silikátový</t>
  </si>
  <si>
    <t>-608412700</t>
  </si>
  <si>
    <t>67,149+42,033</t>
  </si>
  <si>
    <t>125</t>
  </si>
  <si>
    <t>783827423</t>
  </si>
  <si>
    <t>Krycí (ochranný ) nátěr omítek dvojnásobný hladkých omítek hladkých, zrnitých tenkovrstvých nebo štukových stupně členitosti 1 a 2 silikátový</t>
  </si>
  <si>
    <t>-1366942879</t>
  </si>
  <si>
    <t>784</t>
  </si>
  <si>
    <t>Dokončovací práce - malby a tapety</t>
  </si>
  <si>
    <t>126</t>
  </si>
  <si>
    <t>784121001</t>
  </si>
  <si>
    <t>Oškrabání malby v místnostech výšky do 3,80 m</t>
  </si>
  <si>
    <t>1563364573</t>
  </si>
  <si>
    <t>95,344</t>
  </si>
  <si>
    <t>127</t>
  </si>
  <si>
    <t>784412301</t>
  </si>
  <si>
    <t>Pačokování vápenným mlékem se začištěním dvojnásobné v místnostech v do 3,8 m</t>
  </si>
  <si>
    <t>1489390590</t>
  </si>
  <si>
    <t>128</t>
  </si>
  <si>
    <t>784453351</t>
  </si>
  <si>
    <t>Malby směsi tekuté disperzní bílé otěruvzdorné dvojnásobné s penetrací v místnostech v do 3,8 m</t>
  </si>
  <si>
    <t>1334434309</t>
  </si>
  <si>
    <t>129</t>
  </si>
  <si>
    <t>784453536</t>
  </si>
  <si>
    <t>malby na sanační omítku</t>
  </si>
  <si>
    <t>-1462165020</t>
  </si>
  <si>
    <t>Soupis:</t>
  </si>
  <si>
    <t>01 - Vodovodní přípojka do přípravny</t>
  </si>
  <si>
    <t xml:space="preserve">    4 - Vodorovné konstrukce</t>
  </si>
  <si>
    <t xml:space="preserve">    8 - Trubní vedení</t>
  </si>
  <si>
    <t xml:space="preserve">    722 - Zdravotechnika - vnitřní vodovod</t>
  </si>
  <si>
    <t xml:space="preserve">    725 - Zdravotechnika - zařizovací předměty</t>
  </si>
  <si>
    <t>OST - Ostatní</t>
  </si>
  <si>
    <t>132201101</t>
  </si>
  <si>
    <t>Hloubení rýh š do 600 mm v hornině tř. 3 objemu do 100 m3</t>
  </si>
  <si>
    <t>-446867449</t>
  </si>
  <si>
    <t>1,0*0,6*25</t>
  </si>
  <si>
    <t>132201109</t>
  </si>
  <si>
    <t>Příplatek za lepivost k hloubení rýh š do 600 mm v hornině tř. 3</t>
  </si>
  <si>
    <t>-466324062</t>
  </si>
  <si>
    <t>15/2</t>
  </si>
  <si>
    <t>-843038959</t>
  </si>
  <si>
    <t>15-9+1,5</t>
  </si>
  <si>
    <t>1580655949</t>
  </si>
  <si>
    <t>6+1,5</t>
  </si>
  <si>
    <t>737396365</t>
  </si>
  <si>
    <t>-1280753081</t>
  </si>
  <si>
    <t>7,5*1,65 'Přepočtené koeficientem množství</t>
  </si>
  <si>
    <t>174101101</t>
  </si>
  <si>
    <t>Zásyp jam, šachet rýh nebo kolem objektů sypaninou se zhutněním</t>
  </si>
  <si>
    <t>713237530</t>
  </si>
  <si>
    <t>15-6-1,5</t>
  </si>
  <si>
    <t>175101101</t>
  </si>
  <si>
    <t>Obsypání potrubí bez prohození sypaniny z hornin tř. 1 až 4 uloženým do 3 m od kraje výkopu</t>
  </si>
  <si>
    <t>488466533</t>
  </si>
  <si>
    <t>25*0,6*0,4</t>
  </si>
  <si>
    <t>58331345</t>
  </si>
  <si>
    <t>kamenivo těžené drobné tříděné frakce 0-4</t>
  </si>
  <si>
    <t>815248708</t>
  </si>
  <si>
    <t>6,0*1,8</t>
  </si>
  <si>
    <t>Vodorovné konstrukce</t>
  </si>
  <si>
    <t>451573111</t>
  </si>
  <si>
    <t>Lože pod potrubí otevřený výkop ze štěrkopísku</t>
  </si>
  <si>
    <t>1242850592</t>
  </si>
  <si>
    <t>25*0,6*0,1</t>
  </si>
  <si>
    <t>Trubní vedení</t>
  </si>
  <si>
    <t>723150371</t>
  </si>
  <si>
    <t>Chránička D 108x4 mm</t>
  </si>
  <si>
    <t>584450682</t>
  </si>
  <si>
    <t>871151121</t>
  </si>
  <si>
    <t>Montáž potrubí z trubek z tlakového polyetylénu otevřený výkop svařovaných vnější průměr 25 mm</t>
  </si>
  <si>
    <t>696948364</t>
  </si>
  <si>
    <t>28613109</t>
  </si>
  <si>
    <t>potrubí vodovodní PE100 PN16 SDR11 6 m, 100 m, 25 x 2,3 mm</t>
  </si>
  <si>
    <t>-1612766644</t>
  </si>
  <si>
    <t>892233121</t>
  </si>
  <si>
    <t>Proplach a desinfekce vodovodního potrubí DN 32</t>
  </si>
  <si>
    <t>843979100</t>
  </si>
  <si>
    <t>892241111</t>
  </si>
  <si>
    <t>Tlaková zkouška vodou potrubí do 80</t>
  </si>
  <si>
    <t>-726120245</t>
  </si>
  <si>
    <t>8750045</t>
  </si>
  <si>
    <t>Folie a vodič vč montáže</t>
  </si>
  <si>
    <t>-1975895180</t>
  </si>
  <si>
    <t>998276101</t>
  </si>
  <si>
    <t>Přesun hmot pro trubní vedení z trub z plastických hmot otevřený výkop</t>
  </si>
  <si>
    <t>-2102579639</t>
  </si>
  <si>
    <t>722</t>
  </si>
  <si>
    <t>Zdravotechnika - vnitřní vodovod</t>
  </si>
  <si>
    <t>722176012</t>
  </si>
  <si>
    <t>Rozvody vody z plastů svařované polyfuzně do D 20 mm</t>
  </si>
  <si>
    <t>1329773418</t>
  </si>
  <si>
    <t>722181232</t>
  </si>
  <si>
    <t>Ochrana vodovodního potrubí přilepenými tepelně izolačními trubicemi z PE tl do 15 mm DN do 42 mm</t>
  </si>
  <si>
    <t>-1284542395</t>
  </si>
  <si>
    <t>722190401</t>
  </si>
  <si>
    <t>Vyvedení a upevnění výpustku do DN 25</t>
  </si>
  <si>
    <t>641579059</t>
  </si>
  <si>
    <t>722220232</t>
  </si>
  <si>
    <t>Přechodka dGK PPR PN 20 D 25 x G 3/4 s kovovým vnitřním závitem</t>
  </si>
  <si>
    <t>1650309906</t>
  </si>
  <si>
    <t>722224116</t>
  </si>
  <si>
    <t>Kohout plnicí nebo vypouštěcí G 3/4 PN 10 s jedním závitem</t>
  </si>
  <si>
    <t>2116479935</t>
  </si>
  <si>
    <t>722224152</t>
  </si>
  <si>
    <t>Kulový kohout zahradní s vnějším závitem a páčkou PN 15, T 120 °C G 1/2 - 3/4"</t>
  </si>
  <si>
    <t>1563450569</t>
  </si>
  <si>
    <t>722232044</t>
  </si>
  <si>
    <t>Kohout kulový přímý G 3/4 PN 42 do 185°C vnitřní závit</t>
  </si>
  <si>
    <t>-294624855</t>
  </si>
  <si>
    <t>722290226</t>
  </si>
  <si>
    <t>Zkouška těsnosti vodovodního potrubí závitového do DN 50</t>
  </si>
  <si>
    <t>-367404823</t>
  </si>
  <si>
    <t>722290234</t>
  </si>
  <si>
    <t>Proplach a dezinfekce vodovodního potrubí do DN 80</t>
  </si>
  <si>
    <t>-1883488966</t>
  </si>
  <si>
    <t>725980123</t>
  </si>
  <si>
    <t>Dvířka revizní 20/20 D+M</t>
  </si>
  <si>
    <t>-1572295570</t>
  </si>
  <si>
    <t>998722201</t>
  </si>
  <si>
    <t>Přesun hmot procentní pro vnitřní vodovod v objektech v do 6 m</t>
  </si>
  <si>
    <t>694267065</t>
  </si>
  <si>
    <t>725</t>
  </si>
  <si>
    <t>Zdravotechnika - zařizovací předměty</t>
  </si>
  <si>
    <t>725211602</t>
  </si>
  <si>
    <t>Umyvadlo keramické připevněné na stěnu šrouby bílé bez krytu na sifon 550 mm</t>
  </si>
  <si>
    <t>soubor</t>
  </si>
  <si>
    <t>-1633671260</t>
  </si>
  <si>
    <t>725531101</t>
  </si>
  <si>
    <t>Elektrický ohřívač zásobníkový přepadový beztlakový 5 l / 2 kW</t>
  </si>
  <si>
    <t>-1448308684</t>
  </si>
  <si>
    <t>998725201</t>
  </si>
  <si>
    <t>Přesun hmot procentní pro zařizovací předměty v objektech v do 6 m</t>
  </si>
  <si>
    <t>1922042146</t>
  </si>
  <si>
    <t>OST</t>
  </si>
  <si>
    <t>Ostatní</t>
  </si>
  <si>
    <t>230230181</t>
  </si>
  <si>
    <t>geodetické zaměření</t>
  </si>
  <si>
    <t>-1353063638</t>
  </si>
  <si>
    <t>02 - Elektroinstalace, hromosvod</t>
  </si>
  <si>
    <t>HSV - HSV</t>
  </si>
  <si>
    <t>D43 - Oprava elektro a hromosvod - přípravna</t>
  </si>
  <si>
    <t xml:space="preserve">    D44 - Silnoproud - materiál</t>
  </si>
  <si>
    <t xml:space="preserve">    MON - Elektromontáže montáž</t>
  </si>
  <si>
    <t xml:space="preserve">    D1 - Stavební práce, přípomoce</t>
  </si>
  <si>
    <t xml:space="preserve">    HZS - Hodinové zúčtovací sazby</t>
  </si>
  <si>
    <t>D43</t>
  </si>
  <si>
    <t>Oprava elektro a hromosvod - přípravna</t>
  </si>
  <si>
    <t>D44</t>
  </si>
  <si>
    <t>Silnoproud - materiál</t>
  </si>
  <si>
    <t>Pol38</t>
  </si>
  <si>
    <t>svítidlo  zářivkové 2x58W,IP65</t>
  </si>
  <si>
    <t>ks</t>
  </si>
  <si>
    <t>256</t>
  </si>
  <si>
    <t>1904197149</t>
  </si>
  <si>
    <t>Pol39</t>
  </si>
  <si>
    <t>svítidlo 1x60W</t>
  </si>
  <si>
    <t>-1035015584</t>
  </si>
  <si>
    <t>Pol40</t>
  </si>
  <si>
    <t>žárovka 60W</t>
  </si>
  <si>
    <t>504204062</t>
  </si>
  <si>
    <t>Pol41</t>
  </si>
  <si>
    <t>ekologická likvidace svítidla</t>
  </si>
  <si>
    <t>1743867873</t>
  </si>
  <si>
    <t>Pol42</t>
  </si>
  <si>
    <t>ekologická likvidace zdroje</t>
  </si>
  <si>
    <t>-1059641553</t>
  </si>
  <si>
    <t>Pol43</t>
  </si>
  <si>
    <t>trubice 58W</t>
  </si>
  <si>
    <t>-826500782</t>
  </si>
  <si>
    <t>Pol44</t>
  </si>
  <si>
    <t>startér</t>
  </si>
  <si>
    <t>-807423019</t>
  </si>
  <si>
    <t>Pol45</t>
  </si>
  <si>
    <t>zásuvka 230V,16A,IP44 – 5518A-2989 B</t>
  </si>
  <si>
    <t>-1344816611</t>
  </si>
  <si>
    <t>Pol46</t>
  </si>
  <si>
    <t>spínač 3558-A01340 + 3558A-A651B</t>
  </si>
  <si>
    <t>2087286465</t>
  </si>
  <si>
    <t>Pol47</t>
  </si>
  <si>
    <t>rámeček 1x, 3901A-B10B</t>
  </si>
  <si>
    <t>1110620679</t>
  </si>
  <si>
    <t>Pol48</t>
  </si>
  <si>
    <t>krabice přístrojová KP 68</t>
  </si>
  <si>
    <t>-593278547</t>
  </si>
  <si>
    <t>Pol49</t>
  </si>
  <si>
    <t>krabicová rozvodka KR 68</t>
  </si>
  <si>
    <t>-1832759467</t>
  </si>
  <si>
    <t>Pol50</t>
  </si>
  <si>
    <t>hmoždinky vč.vrutu, vrtání</t>
  </si>
  <si>
    <t>1697552271</t>
  </si>
  <si>
    <t>Pol51</t>
  </si>
  <si>
    <t>CYKY 3Cx2,5</t>
  </si>
  <si>
    <t>1952825804</t>
  </si>
  <si>
    <t>Pol52</t>
  </si>
  <si>
    <t>úprava v rozvodnici</t>
  </si>
  <si>
    <t>-697944137</t>
  </si>
  <si>
    <t>Pol53</t>
  </si>
  <si>
    <t>trubka PVC 23</t>
  </si>
  <si>
    <t>-973787787</t>
  </si>
  <si>
    <t>Pol54</t>
  </si>
  <si>
    <t>drát FeZn prům. 10</t>
  </si>
  <si>
    <t>-1486438674</t>
  </si>
  <si>
    <t>Pol55</t>
  </si>
  <si>
    <t>drát AlMgSi prům. 8</t>
  </si>
  <si>
    <t>1665022795</t>
  </si>
  <si>
    <t>Pol56</t>
  </si>
  <si>
    <t>svorka SO</t>
  </si>
  <si>
    <t>1051600076</t>
  </si>
  <si>
    <t>Pol57</t>
  </si>
  <si>
    <t>svorka SS</t>
  </si>
  <si>
    <t>-835690239</t>
  </si>
  <si>
    <t>Pol58</t>
  </si>
  <si>
    <t>svorka SJ01</t>
  </si>
  <si>
    <t>243912327</t>
  </si>
  <si>
    <t>Pol59</t>
  </si>
  <si>
    <t>svorka SJ 02</t>
  </si>
  <si>
    <t>-1321329909</t>
  </si>
  <si>
    <t>Pol60</t>
  </si>
  <si>
    <t>podpěra PV 15</t>
  </si>
  <si>
    <t>1178436116</t>
  </si>
  <si>
    <t>Pol61</t>
  </si>
  <si>
    <t>ochranný úhelník</t>
  </si>
  <si>
    <t>-1034195425</t>
  </si>
  <si>
    <t>Pol62</t>
  </si>
  <si>
    <t>držák ochr.úhelníku</t>
  </si>
  <si>
    <t>-1554750340</t>
  </si>
  <si>
    <t>Pol63</t>
  </si>
  <si>
    <t>číslo svodu</t>
  </si>
  <si>
    <t>1149267276</t>
  </si>
  <si>
    <t>Pol64</t>
  </si>
  <si>
    <t>podpěra PV 17</t>
  </si>
  <si>
    <t>1444280457</t>
  </si>
  <si>
    <t>Pol65</t>
  </si>
  <si>
    <t>svorka zkušební ZS</t>
  </si>
  <si>
    <t>1358894594</t>
  </si>
  <si>
    <t>Pol66</t>
  </si>
  <si>
    <t>zemnící tyč dl.2m</t>
  </si>
  <si>
    <t>1926618893</t>
  </si>
  <si>
    <t>Pol67</t>
  </si>
  <si>
    <t>jímací tyč AlMgSi dl.2m</t>
  </si>
  <si>
    <t>-699270561</t>
  </si>
  <si>
    <t>Pol68</t>
  </si>
  <si>
    <t>držák DEHNIso</t>
  </si>
  <si>
    <t>181870945</t>
  </si>
  <si>
    <t>Pol69</t>
  </si>
  <si>
    <t>protikorozní nátěr FeZn</t>
  </si>
  <si>
    <t>-1742204901</t>
  </si>
  <si>
    <t>MON</t>
  </si>
  <si>
    <t>Elektromontáže montáž</t>
  </si>
  <si>
    <t>Pol1</t>
  </si>
  <si>
    <t>svítidlo zářivkové 2x58W,IP65</t>
  </si>
  <si>
    <t>1047797748</t>
  </si>
  <si>
    <t>Pol10</t>
  </si>
  <si>
    <t>-77685290</t>
  </si>
  <si>
    <t>Pol11</t>
  </si>
  <si>
    <t>1469671386</t>
  </si>
  <si>
    <t>Pol12</t>
  </si>
  <si>
    <t>802712043</t>
  </si>
  <si>
    <t>Pol13</t>
  </si>
  <si>
    <t>1130190069</t>
  </si>
  <si>
    <t>Pol14</t>
  </si>
  <si>
    <t>-1302449866</t>
  </si>
  <si>
    <t>Pol15</t>
  </si>
  <si>
    <t>1004931238</t>
  </si>
  <si>
    <t>Pol16</t>
  </si>
  <si>
    <t>22122635</t>
  </si>
  <si>
    <t>Pol17</t>
  </si>
  <si>
    <t>-2127855726</t>
  </si>
  <si>
    <t>Pol18</t>
  </si>
  <si>
    <t>718105031</t>
  </si>
  <si>
    <t>Pol19</t>
  </si>
  <si>
    <t>802495983</t>
  </si>
  <si>
    <t>Pol2</t>
  </si>
  <si>
    <t>1361044978</t>
  </si>
  <si>
    <t>Pol20</t>
  </si>
  <si>
    <t>-374583343</t>
  </si>
  <si>
    <t>Pol21</t>
  </si>
  <si>
    <t>-73715525</t>
  </si>
  <si>
    <t>Pol22</t>
  </si>
  <si>
    <t>904734770</t>
  </si>
  <si>
    <t>Pol23</t>
  </si>
  <si>
    <t>-1009049908</t>
  </si>
  <si>
    <t>Pol24</t>
  </si>
  <si>
    <t>1491579423</t>
  </si>
  <si>
    <t>Pol25</t>
  </si>
  <si>
    <t>1734076986</t>
  </si>
  <si>
    <t>Pol26</t>
  </si>
  <si>
    <t>700560971</t>
  </si>
  <si>
    <t>Pol27</t>
  </si>
  <si>
    <t>přezkoušení vedení</t>
  </si>
  <si>
    <t>-1756026794</t>
  </si>
  <si>
    <t>Pol28</t>
  </si>
  <si>
    <t>ukončení vodiče svorkováním</t>
  </si>
  <si>
    <t>2078522914</t>
  </si>
  <si>
    <t>Pol29</t>
  </si>
  <si>
    <t>-131141994</t>
  </si>
  <si>
    <t>Pol3</t>
  </si>
  <si>
    <t>-449667378</t>
  </si>
  <si>
    <t>Pol4</t>
  </si>
  <si>
    <t>568574366</t>
  </si>
  <si>
    <t>Pol5</t>
  </si>
  <si>
    <t>rámeček 1x,</t>
  </si>
  <si>
    <t>-382266869</t>
  </si>
  <si>
    <t>Pol6</t>
  </si>
  <si>
    <t>1311638710</t>
  </si>
  <si>
    <t>Pol7</t>
  </si>
  <si>
    <t>-764633834</t>
  </si>
  <si>
    <t>Pol8</t>
  </si>
  <si>
    <t>1846922580</t>
  </si>
  <si>
    <t>Pol9</t>
  </si>
  <si>
    <t>366322811</t>
  </si>
  <si>
    <t>D1</t>
  </si>
  <si>
    <t>Stavební práce, přípomoce</t>
  </si>
  <si>
    <t>Pol30</t>
  </si>
  <si>
    <t>sekání drážky</t>
  </si>
  <si>
    <t>426763557</t>
  </si>
  <si>
    <t>Pol31</t>
  </si>
  <si>
    <t>sekání průbojů</t>
  </si>
  <si>
    <t>2030929938</t>
  </si>
  <si>
    <t>Pol32</t>
  </si>
  <si>
    <t>sekání (vrtání) otvoru pro krabice</t>
  </si>
  <si>
    <t>1582858867</t>
  </si>
  <si>
    <t>Pol33</t>
  </si>
  <si>
    <t>vysekání niky pro rozvaděč</t>
  </si>
  <si>
    <t>-2119086324</t>
  </si>
  <si>
    <t>Zednické zapravení</t>
  </si>
  <si>
    <t>345573453</t>
  </si>
  <si>
    <t>Odvoz a likvidace suti na skládku</t>
  </si>
  <si>
    <t>-1994198434</t>
  </si>
  <si>
    <t>HZS</t>
  </si>
  <si>
    <t>Hodinové zúčtovací sazby</t>
  </si>
  <si>
    <t>montážní práce neoceněné ceníkem</t>
  </si>
  <si>
    <t>hod</t>
  </si>
  <si>
    <t>1946169154</t>
  </si>
  <si>
    <t>Pol34</t>
  </si>
  <si>
    <t>koordinace s ostatními řemesly</t>
  </si>
  <si>
    <t>1421173060</t>
  </si>
  <si>
    <t>Pol35</t>
  </si>
  <si>
    <t>revize el.zařízení</t>
  </si>
  <si>
    <t>637965977</t>
  </si>
  <si>
    <t>Pol36</t>
  </si>
  <si>
    <t>758420406</t>
  </si>
  <si>
    <t>Pol37</t>
  </si>
  <si>
    <t>zemní práce (zemnící tyče)</t>
  </si>
  <si>
    <t>-80987398</t>
  </si>
  <si>
    <t>03 - Vytápění</t>
  </si>
  <si>
    <t xml:space="preserve">    723 - Zdravotechnika - vnitřní plynovod</t>
  </si>
  <si>
    <t>HZS - Hodinové zúčtovací sazby</t>
  </si>
  <si>
    <t>723</t>
  </si>
  <si>
    <t>Zdravotechnika - vnitřní plynovod</t>
  </si>
  <si>
    <t>723150304</t>
  </si>
  <si>
    <t>Potrubí z ocelových trubek hladkých černých spojovaných svařováním tvářených za tepla Ø 31,8/2,6</t>
  </si>
  <si>
    <t>1304526426</t>
  </si>
  <si>
    <t>723150366</t>
  </si>
  <si>
    <t>Potrubí z ocelových trubek hladkých chráničky Ø 44,5/2,6</t>
  </si>
  <si>
    <t>74797642</t>
  </si>
  <si>
    <t>723150801</t>
  </si>
  <si>
    <t>Demontáž potrubí svařovaného z ocelových trubek hladkých do Ø 32</t>
  </si>
  <si>
    <t>1648200060</t>
  </si>
  <si>
    <t>5,05+3,6</t>
  </si>
  <si>
    <t>723190104</t>
  </si>
  <si>
    <t>Přípojky plynovodní ke spotřebičům z hadic nerezových vnitřní závit G 1/2 FF, délky 75 cm</t>
  </si>
  <si>
    <t>1084867262</t>
  </si>
  <si>
    <t>723220101</t>
  </si>
  <si>
    <t>Nástěnka G 1/2 se závitovým spojem</t>
  </si>
  <si>
    <t>-1482889625</t>
  </si>
  <si>
    <t>998723201</t>
  </si>
  <si>
    <t>Přesun hmot pro vnitřní plynovod stanovený procentní sazbou (%) z ceny vodorovná dopravní vzdálenost do 50 m v objektech výšky do 6 m</t>
  </si>
  <si>
    <t>-1161840014</t>
  </si>
  <si>
    <t>725650805</t>
  </si>
  <si>
    <t>Demontáž plynových otopných těles podokenních nebo bezpečnostních pro garáže</t>
  </si>
  <si>
    <t>-1661777455</t>
  </si>
  <si>
    <t>725659102</t>
  </si>
  <si>
    <t>Otopná tělesa plynová montáž těles s odtahem obvodovou stěnou souosým</t>
  </si>
  <si>
    <t>425325306</t>
  </si>
  <si>
    <t>54141100</t>
  </si>
  <si>
    <t>topidlo plynové "vafky" standard 4,7 kW, vč. průchodky a komínku</t>
  </si>
  <si>
    <t>-2019916089</t>
  </si>
  <si>
    <t>Přesun hmot pro zařizovací předměty stanovený procentní sazbou (%) z ceny vodorovná dopravní vzdálenost do 50 m v objektech výšky do 6 m</t>
  </si>
  <si>
    <t>337410544</t>
  </si>
  <si>
    <t>783617613</t>
  </si>
  <si>
    <t>Krycí nátěr (email) armatur a kovových potrubí potrubí do DN 50 mm dvojnásobný syntetický samozákladující</t>
  </si>
  <si>
    <t>112979270</t>
  </si>
  <si>
    <t>8,65</t>
  </si>
  <si>
    <t>HZS4212</t>
  </si>
  <si>
    <t>Hodinové zúčtovací sazby ostatních profesí revizní a kontrolní činnost revizní technik specialista</t>
  </si>
  <si>
    <t>512</t>
  </si>
  <si>
    <t>2025292702</t>
  </si>
  <si>
    <t>2  "Revize připojení na venkovní potrubní přípojku</t>
  </si>
  <si>
    <t>2  "Revize pylnového zařízení</t>
  </si>
  <si>
    <t>SO 03 - Doplnění obvodové zdi</t>
  </si>
  <si>
    <t xml:space="preserve">    765 - Krytina skládaná</t>
  </si>
  <si>
    <t>311231118</t>
  </si>
  <si>
    <t>Zdivo z cihel pálených nosné z cihel plných dl. 290 mm P 7 až 15, na maltu MC-15</t>
  </si>
  <si>
    <t>-1461146782</t>
  </si>
  <si>
    <t>nová vyzdívka plotové zdi po vybourání zdiva skladu</t>
  </si>
  <si>
    <t>2,67*1,0*0,15</t>
  </si>
  <si>
    <t>nadezdívka části zdiva po odbourané straně skladu u zpevněné plochy</t>
  </si>
  <si>
    <t>4,3*0,16*0,3</t>
  </si>
  <si>
    <t>317235899</t>
  </si>
  <si>
    <t>Rozebrání zvětralých částí kamenného zdiva vč. vyzdění použitým stávajícím kamenným materiálem</t>
  </si>
  <si>
    <t>-171964448</t>
  </si>
  <si>
    <t>13,908*0,55*0,05</t>
  </si>
  <si>
    <t>313232014</t>
  </si>
  <si>
    <t>Zdivo obkladové z cihel plných lícových dl 290 mm P60 na MVC včetně spárování</t>
  </si>
  <si>
    <t>-1431051377</t>
  </si>
  <si>
    <t>dozdívka soklu cihelné zdi včetně dodávky klinker</t>
  </si>
  <si>
    <t>4,88*0,29*0,14</t>
  </si>
  <si>
    <t>880467567</t>
  </si>
  <si>
    <t>vyzdívka nového pilíře u objektu přípravny po odbourání skladu, včetně dodávky klinker</t>
  </si>
  <si>
    <t>0,45*0,45*1,2</t>
  </si>
  <si>
    <t>0,5*0,5*0,3</t>
  </si>
  <si>
    <t>627452101</t>
  </si>
  <si>
    <t>Spárování zapuštěné rovné zdí z kamene MV</t>
  </si>
  <si>
    <t>345874735</t>
  </si>
  <si>
    <t>3,5*2,3</t>
  </si>
  <si>
    <t>(3,55*3,3)/2</t>
  </si>
  <si>
    <t>628195001</t>
  </si>
  <si>
    <t>Očištění zdiva nebo betonu zdí a valů před započetím oprav ručně</t>
  </si>
  <si>
    <t>9998922</t>
  </si>
  <si>
    <t>632451431</t>
  </si>
  <si>
    <t>Doplnění cementového potěru hlazeného pl do 1 m2 tl do 30 mm</t>
  </si>
  <si>
    <t>320109041</t>
  </si>
  <si>
    <t>srovnávací položka - vysprávka ploch základu a betonového soklu před pokládkou pásků a cihel</t>
  </si>
  <si>
    <t>4,88*0,53</t>
  </si>
  <si>
    <t>4,3*0,3</t>
  </si>
  <si>
    <t>629135102</t>
  </si>
  <si>
    <t>Vyrovnávací vrstva pod klempířské prvky z MC š do 300 mm</t>
  </si>
  <si>
    <t>-375902210</t>
  </si>
  <si>
    <t>0,3*0,45*2*22</t>
  </si>
  <si>
    <t>0,2*(3,8+3,85+2,29+2,16+3,84+3,69+3,88+3,85+3,74+3,75+3,97+3,69+3,49+3,48*2+3,52)</t>
  </si>
  <si>
    <t>0,2*(0,45*2+3,0*2)</t>
  </si>
  <si>
    <t>0,35*0,75*2*2</t>
  </si>
  <si>
    <t>62240510</t>
  </si>
  <si>
    <t>Omítka stěn budov z vysokoporérní omítky tl 20 mm hrubá 50% oprava</t>
  </si>
  <si>
    <t>-1562167049</t>
  </si>
  <si>
    <t>4,3*1,28*2  "zbylá část zdiva skladu</t>
  </si>
  <si>
    <t>2,67*1,0*2  "nová vyzdívka plotové zdi po vybourání zdiva skladu</t>
  </si>
  <si>
    <t>62247672</t>
  </si>
  <si>
    <t>Vysokoporézní omítka sjednocení fasády zafilcováním</t>
  </si>
  <si>
    <t>-1115789151</t>
  </si>
  <si>
    <t>967033969</t>
  </si>
  <si>
    <t>Odsekání okenních obrub předsazených před líc zdiva přes 50 mm</t>
  </si>
  <si>
    <t>2106157825</t>
  </si>
  <si>
    <t>odsekání původních cihel ukončení základového pasu</t>
  </si>
  <si>
    <t>4,88*0,29</t>
  </si>
  <si>
    <t>Otlučení vápenných nebo vápenocementových omítek vnějších ploch s vyškrabáním spar a s očištěním zdiva stupně členitosti 1 a 2, v rozsahu přes 80 do 100 %</t>
  </si>
  <si>
    <t>733418359</t>
  </si>
  <si>
    <t>4,3*1,12*2  "zbylá část zdiva skladu</t>
  </si>
  <si>
    <t>949101112</t>
  </si>
  <si>
    <t>Lešení pomocné pracovní pro objekty pozemních staveb pro zatížení do 150 kg/m2, o výšce lešeňové podlahy přes 1,9 do 3,5 m</t>
  </si>
  <si>
    <t>757377695</t>
  </si>
  <si>
    <t>4,89*1,5</t>
  </si>
  <si>
    <t>967041112</t>
  </si>
  <si>
    <t>Přisekání rovných ostění v betonu</t>
  </si>
  <si>
    <t>-21748253</t>
  </si>
  <si>
    <t>odseknutí vrstvy s izolací na stávajícím soklu</t>
  </si>
  <si>
    <t>216904391</t>
  </si>
  <si>
    <t>Příplatek za ruční dočištění ocelových kartáči</t>
  </si>
  <si>
    <t>-784819989</t>
  </si>
  <si>
    <t>967031744</t>
  </si>
  <si>
    <t>Přisekání plošné zdiva z cihel pálených na MC tl do 300 mm</t>
  </si>
  <si>
    <t>2048131837</t>
  </si>
  <si>
    <t xml:space="preserve">0,15*1,0  "po odbourání zdiva skladu </t>
  </si>
  <si>
    <t>1921564878</t>
  </si>
  <si>
    <t>očištění základu před ukládáním nových cihel</t>
  </si>
  <si>
    <t>997013211</t>
  </si>
  <si>
    <t>Vnitrostaveništní doprava suti a vybouraných hmot vodorovně do 50 m svisle ručně (nošením po schodech) pro budovy a haly výšky do 6 m</t>
  </si>
  <si>
    <t>-582473566</t>
  </si>
  <si>
    <t>-1190100430</t>
  </si>
  <si>
    <t>2016976739</t>
  </si>
  <si>
    <t>0,771*5 'Přepočtené koeficientem množství</t>
  </si>
  <si>
    <t>-2092011157</t>
  </si>
  <si>
    <t>998153131</t>
  </si>
  <si>
    <t>Přesun hmot pro samostatné zdi a valy zděné z cihel, kamene, tvárnic nebo monolitické v do 20 m</t>
  </si>
  <si>
    <t>1943165703</t>
  </si>
  <si>
    <t>145536974</t>
  </si>
  <si>
    <t>2,67*0,15</t>
  </si>
  <si>
    <t>0,45*0,45</t>
  </si>
  <si>
    <t>1942826126</t>
  </si>
  <si>
    <t>5,021*0,0003 'Přepočtené koeficientem množství</t>
  </si>
  <si>
    <t>398166592</t>
  </si>
  <si>
    <t>1413913330</t>
  </si>
  <si>
    <t>0,604*1,15 'Přepočtené koeficientem množství</t>
  </si>
  <si>
    <t>-1240746637</t>
  </si>
  <si>
    <t>765</t>
  </si>
  <si>
    <t>Krytina skládaná</t>
  </si>
  <si>
    <t>765113352</t>
  </si>
  <si>
    <t>Krytina keramická drážková hřeben z hřebenáčů engobovaných zplna do malty</t>
  </si>
  <si>
    <t>-1268982601</t>
  </si>
  <si>
    <t>0,45</t>
  </si>
  <si>
    <t>765213132</t>
  </si>
  <si>
    <t>Krytina keramická drážková velkoformátová engobovaná na pilířích do malty šířky do 40 cm</t>
  </si>
  <si>
    <t>-2100610822</t>
  </si>
  <si>
    <t>0,41*2</t>
  </si>
  <si>
    <t>765213142</t>
  </si>
  <si>
    <t>Krytina keramická drážková maloformátová engobovaná na zdech do malty šířky do 40 cm</t>
  </si>
  <si>
    <t>996654340</t>
  </si>
  <si>
    <t>4,28+2,67</t>
  </si>
  <si>
    <t>998765201</t>
  </si>
  <si>
    <t>Přesun hmot procentní pro krytiny skládané v objektech v do 6 m</t>
  </si>
  <si>
    <t>1840256461</t>
  </si>
  <si>
    <t>539208563</t>
  </si>
  <si>
    <t>-435821483</t>
  </si>
  <si>
    <t>SO 04 - Zpevněné plochy</t>
  </si>
  <si>
    <t xml:space="preserve">    2 - Zakládání</t>
  </si>
  <si>
    <t xml:space="preserve">    5 - Komunikace pozemní</t>
  </si>
  <si>
    <t xml:space="preserve">    56 - Podkladní vrstvy komunikací, letišť a ploch</t>
  </si>
  <si>
    <t xml:space="preserve">    59 - Kryty pozemních komunikací, letišť a ploch dlážděné</t>
  </si>
  <si>
    <t xml:space="preserve">    VRN1 - Průzkumné, geodetické a projektové práce</t>
  </si>
  <si>
    <t>122201101</t>
  </si>
  <si>
    <t>Odkopávky a prokopávky nezapažené v hornině tř. 3 objem do 100 m3</t>
  </si>
  <si>
    <t>1501716712</t>
  </si>
  <si>
    <t>7,3*4,15*0,21</t>
  </si>
  <si>
    <t>-5,5*3,0*0,21</t>
  </si>
  <si>
    <t>131203101</t>
  </si>
  <si>
    <t>Hloubení jam ručním nebo pneum nářadím v soudržných horninách tř. 3</t>
  </si>
  <si>
    <t>-1092229101</t>
  </si>
  <si>
    <t>pro treláž před kontejnerem</t>
  </si>
  <si>
    <t>0,3*0,3*0,29*2</t>
  </si>
  <si>
    <t>131203109</t>
  </si>
  <si>
    <t>Příplatek za lepivost u hloubení jam ručním nebo pneum nářadím v hornině tř. 3</t>
  </si>
  <si>
    <t>-1372222369</t>
  </si>
  <si>
    <t>0,052*0,5 'Přepočtené koeficientem množství</t>
  </si>
  <si>
    <t>132212101</t>
  </si>
  <si>
    <t>Hloubení zapažených i nezapažených rýh šířky do 600 mm ručním nebo pneumatickým nářadím s urovnáním dna do předepsaného profilu a spádu v horninách tř. 3 soudržných</t>
  </si>
  <si>
    <t>781720298</t>
  </si>
  <si>
    <t>4,3*0,3*0,72</t>
  </si>
  <si>
    <t>1,1*0,3*0,85</t>
  </si>
  <si>
    <t>1,55*0,3*0,45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</si>
  <si>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</si>
  <si>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</si>
  <si>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624709271</t>
  </si>
  <si>
    <t>1,419*0,5 'Přepočtené koeficientem množství</t>
  </si>
  <si>
    <t>174101103</t>
  </si>
  <si>
    <t>Zásyp sypaninou z jakékoliv horniny s uložením výkopku ve vrstvách se zhutněním zářezů se šikmými stěnami pro podzemní vedení a kolem objektů zřízených v těchto zářezech</t>
  </si>
  <si>
    <t>1039216054</t>
  </si>
  <si>
    <t>(4,15*0,4*1,1)/2</t>
  </si>
  <si>
    <t>58333674</t>
  </si>
  <si>
    <t>kamenivo těžené hrubé frakce 16/32</t>
  </si>
  <si>
    <t>-240706528</t>
  </si>
  <si>
    <t>(4,15*0,4*1,1)/2*1,8</t>
  </si>
  <si>
    <t>1733819070</t>
  </si>
  <si>
    <t>0,052+1,419</t>
  </si>
  <si>
    <t>1040596969</t>
  </si>
  <si>
    <t>-830931571</t>
  </si>
  <si>
    <t>1293053212</t>
  </si>
  <si>
    <t>1,471*1,65 'Přepočtené koeficientem množství</t>
  </si>
  <si>
    <t>Zakládání</t>
  </si>
  <si>
    <t>215901101</t>
  </si>
  <si>
    <t>Zhutnění podloží pod násypy z rostlé horniny tř. 1 až 4 z hornin soudružných do 92 % PS a nesoudržných sypkých relativní ulehlosti I(d) do 0,8</t>
  </si>
  <si>
    <t>1956370712</t>
  </si>
  <si>
    <t>279113124</t>
  </si>
  <si>
    <t>Základové zdi z tvárnic ztraceného bednění včetně výplně z betonu bez zvláštních nároků na vliv prostředí třídy C 12/15, tloušťky zdiva přes 250 do 300 mm</t>
  </si>
  <si>
    <t>593026657</t>
  </si>
  <si>
    <t>4,3*1,15</t>
  </si>
  <si>
    <t>1,1*0,95</t>
  </si>
  <si>
    <t>1,55*0,61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</si>
  <si>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</si>
  <si>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</si>
  <si>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-302981151</t>
  </si>
  <si>
    <t>6,936*0,3*25*0,001</t>
  </si>
  <si>
    <t>275313511</t>
  </si>
  <si>
    <t>Základové patky z betonu tř. C 12/15</t>
  </si>
  <si>
    <t>1494487995</t>
  </si>
  <si>
    <t>0,3*0,3*0,8*2</t>
  </si>
  <si>
    <t>Komunikace pozemní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</si>
  <si>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</si>
  <si>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</si>
  <si>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1025871397</t>
  </si>
  <si>
    <t>5,5*3,0</t>
  </si>
  <si>
    <t>997221141</t>
  </si>
  <si>
    <t>Vodorovná doprava suti stavebním kolečkem s naložením a se složením ze sypkých materiálů, na vzdálenost do 50 m</t>
  </si>
  <si>
    <t>-1816288560</t>
  </si>
  <si>
    <t>997221551</t>
  </si>
  <si>
    <t>Vodorovná doprava suti bez naložení, ale se složením a s hrubým urovnáním ze sypkých materiálů, na vzdálenost do 1 km</t>
  </si>
  <si>
    <t>-104515057</t>
  </si>
  <si>
    <t>997221559</t>
  </si>
  <si>
    <t>Vodorovná doprava suti bez naložení, ale se složením a s hrubým urovnáním Příplatek k ceně za každý další i započatý 1 km přes 1 km</t>
  </si>
  <si>
    <t>1649355065</t>
  </si>
  <si>
    <t>7,26*5 'Přepočtené koeficientem množství</t>
  </si>
  <si>
    <t>997221855</t>
  </si>
  <si>
    <t>594378841</t>
  </si>
  <si>
    <t>Podkladní vrstvy komunikací, letišť a ploch</t>
  </si>
  <si>
    <t>564751111</t>
  </si>
  <si>
    <t>Podklad nebo kryt z kameniva hrubého drceného vel. 32-63 mm s rozprostřením a zhutněním, po zhutnění tl. 150 mm</t>
  </si>
  <si>
    <t>1158474609</t>
  </si>
  <si>
    <t>7,3*4,15</t>
  </si>
  <si>
    <t>564811111</t>
  </si>
  <si>
    <t>Podklad ze štěrkodrtě ŠD tl 50 mm 4-8</t>
  </si>
  <si>
    <t>-553072106</t>
  </si>
  <si>
    <t>564931111</t>
  </si>
  <si>
    <t>Kryt z říčního písku tl 10 mm</t>
  </si>
  <si>
    <t>1265448103</t>
  </si>
  <si>
    <t>-3,0*3,8</t>
  </si>
  <si>
    <t>Kryty pozemních komunikací, letišť a ploch dlážděné</t>
  </si>
  <si>
    <t>596811120</t>
  </si>
  <si>
    <t>Kladení betonové dlažby komunikací pro pěší do lože z kameniva vel do 0,09 m2 plochy do 50 m2</t>
  </si>
  <si>
    <t>-1956285497</t>
  </si>
  <si>
    <t>3,0*3,8</t>
  </si>
  <si>
    <t>59245600</t>
  </si>
  <si>
    <t>dlažba desková betonová HBB 50x50x5 cm</t>
  </si>
  <si>
    <t>-1307833580</t>
  </si>
  <si>
    <t>11,4*1,05 'Přepočtené koeficientem množství</t>
  </si>
  <si>
    <t>998222011</t>
  </si>
  <si>
    <t>Přesun hmot pro pozemní komunikace s krytem z kameniva</t>
  </si>
  <si>
    <t>691858958</t>
  </si>
  <si>
    <t>7674500</t>
  </si>
  <si>
    <t>D+M Treláže z žárově Pz profilů - Z2</t>
  </si>
  <si>
    <t>1435078961</t>
  </si>
  <si>
    <t>7674501</t>
  </si>
  <si>
    <t>1545629369</t>
  </si>
  <si>
    <t>1183531465</t>
  </si>
  <si>
    <t>VRN1</t>
  </si>
  <si>
    <t>Průzkumné, geodetické a projektové práce</t>
  </si>
  <si>
    <t>011002000</t>
  </si>
  <si>
    <t>Průzkumné práce</t>
  </si>
  <si>
    <t>1884800670</t>
  </si>
  <si>
    <t>-157456073</t>
  </si>
  <si>
    <t>001 - Vedlejší rozpočtové náklady</t>
  </si>
  <si>
    <t xml:space="preserve">    VRN4 - Inženýrská činnost</t>
  </si>
  <si>
    <t xml:space="preserve">    VRN6 - Územní vlivy</t>
  </si>
  <si>
    <t xml:space="preserve">    VRN7 - Provozní vlivy</t>
  </si>
  <si>
    <t>013254000</t>
  </si>
  <si>
    <t>Dokumentace skutečného provedení stavby</t>
  </si>
  <si>
    <t>-1891341661</t>
  </si>
  <si>
    <t>020001000</t>
  </si>
  <si>
    <t>1750580830</t>
  </si>
  <si>
    <t>030001000</t>
  </si>
  <si>
    <t>1731993158</t>
  </si>
  <si>
    <t>034103000</t>
  </si>
  <si>
    <t>Oplocení staveniště</t>
  </si>
  <si>
    <t>921599788</t>
  </si>
  <si>
    <t>18,5+11+24,5</t>
  </si>
  <si>
    <t>039002000</t>
  </si>
  <si>
    <t>Zrušení zařízení staveniště</t>
  </si>
  <si>
    <t>-275358023</t>
  </si>
  <si>
    <t>VRN4</t>
  </si>
  <si>
    <t>Inženýrská činnost</t>
  </si>
  <si>
    <t>045002000</t>
  </si>
  <si>
    <t>Kompletační a koordinační činnost</t>
  </si>
  <si>
    <t>1845641795</t>
  </si>
  <si>
    <t>VRN6</t>
  </si>
  <si>
    <t>Územní vlivy</t>
  </si>
  <si>
    <t>063002000</t>
  </si>
  <si>
    <t>Práce na těžce přístupných místech</t>
  </si>
  <si>
    <t>766189922</t>
  </si>
  <si>
    <t>VRN7</t>
  </si>
  <si>
    <t>Provozní vlivy</t>
  </si>
  <si>
    <t>070001000</t>
  </si>
  <si>
    <t>-910644298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</si>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</sst>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33" fillId="0" borderId="23" xfId="0" applyFont="1" applyBorder="1" applyAlignment="1" applyProtection="1">
      <alignment horizontal="center" vertical="center"/>
    </xf>
    <xf numFmtId="49" fontId="33" fillId="0" borderId="23" xfId="0" applyNumberFormat="1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7" fontId="33" fillId="0" borderId="23" xfId="0" applyNumberFormat="1" applyFont="1" applyBorder="1" applyAlignment="1" applyProtection="1">
      <alignment vertical="center"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</xf>
    <xf numFmtId="0" fontId="33" fillId="0" borderId="4" xfId="0" applyFont="1" applyBorder="1" applyAlignment="1">
      <alignment vertical="center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27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49" fontId="37" fillId="0" borderId="1" xfId="0" applyNumberFormat="1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34" fillId="0" borderId="1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27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center" vertical="top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1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7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/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top"/>
    </xf>
    <xf numFmtId="0" fontId="34" fillId="0" borderId="30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1" xfId="0" applyFont="1" applyBorder="1" applyAlignment="1">
      <alignment vertical="top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 wrapText="1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wrapText="1"/>
    </xf>
    <xf numFmtId="49" fontId="37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49" t="s">
        <v>14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22"/>
      <c r="AQ5" s="22"/>
      <c r="AR5" s="20"/>
      <c r="BE5" s="329" t="s">
        <v>15</v>
      </c>
      <c r="BS5" s="17" t="s">
        <v>6</v>
      </c>
    </row>
    <row r="6" spans="1:74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51" t="s">
        <v>17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22"/>
      <c r="AQ6" s="22"/>
      <c r="AR6" s="20"/>
      <c r="BE6" s="330"/>
      <c r="BS6" s="17" t="s">
        <v>6</v>
      </c>
    </row>
    <row r="7" spans="1:74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30"/>
      <c r="BS7" s="17" t="s">
        <v>6</v>
      </c>
    </row>
    <row r="8" spans="1:74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30"/>
      <c r="BS8" s="17" t="s">
        <v>6</v>
      </c>
    </row>
    <row r="9" spans="1:74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30"/>
      <c r="BS9" s="17" t="s">
        <v>6</v>
      </c>
    </row>
    <row r="10" spans="1:74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30"/>
      <c r="BS10" s="17" t="s">
        <v>6</v>
      </c>
    </row>
    <row r="11" spans="1:74" ht="18.399999999999999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30"/>
      <c r="BS11" s="17" t="s">
        <v>6</v>
      </c>
    </row>
    <row r="12" spans="1:74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30"/>
      <c r="BS12" s="17" t="s">
        <v>6</v>
      </c>
    </row>
    <row r="13" spans="1:74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330"/>
      <c r="BS13" s="17" t="s">
        <v>6</v>
      </c>
    </row>
    <row r="14" spans="1:74" ht="11.25">
      <c r="B14" s="21"/>
      <c r="C14" s="22"/>
      <c r="D14" s="22"/>
      <c r="E14" s="352" t="s">
        <v>32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330"/>
      <c r="BS14" s="17" t="s">
        <v>6</v>
      </c>
    </row>
    <row r="15" spans="1:74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30"/>
      <c r="BS15" s="17" t="s">
        <v>4</v>
      </c>
    </row>
    <row r="16" spans="1:74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30"/>
      <c r="BS16" s="17" t="s">
        <v>4</v>
      </c>
    </row>
    <row r="17" spans="2:71" ht="18.399999999999999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30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30"/>
      <c r="BS18" s="17" t="s">
        <v>6</v>
      </c>
    </row>
    <row r="19" spans="2:7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30"/>
      <c r="BS19" s="17" t="s">
        <v>6</v>
      </c>
    </row>
    <row r="20" spans="2:71" ht="18.399999999999999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30"/>
      <c r="BS20" s="17" t="s">
        <v>4</v>
      </c>
    </row>
    <row r="21" spans="2:7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30"/>
    </row>
    <row r="22" spans="2:7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30"/>
    </row>
    <row r="23" spans="2:71" ht="45" customHeight="1">
      <c r="B23" s="21"/>
      <c r="C23" s="22"/>
      <c r="D23" s="22"/>
      <c r="E23" s="354" t="s">
        <v>40</v>
      </c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22"/>
      <c r="AP23" s="22"/>
      <c r="AQ23" s="22"/>
      <c r="AR23" s="20"/>
      <c r="BE23" s="330"/>
    </row>
    <row r="24" spans="2:7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30"/>
    </row>
    <row r="25" spans="2:7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30"/>
    </row>
    <row r="26" spans="2:71" s="1" customFormat="1" ht="25.9" customHeight="1">
      <c r="B26" s="34"/>
      <c r="C26" s="35"/>
      <c r="D26" s="36" t="s">
        <v>41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1">
        <f>ROUND(AG54,2)</f>
        <v>0</v>
      </c>
      <c r="AL26" s="332"/>
      <c r="AM26" s="332"/>
      <c r="AN26" s="332"/>
      <c r="AO26" s="332"/>
      <c r="AP26" s="35"/>
      <c r="AQ26" s="35"/>
      <c r="AR26" s="38"/>
      <c r="BE26" s="330"/>
    </row>
    <row r="27" spans="2:71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30"/>
    </row>
    <row r="28" spans="2:71" s="1" customFormat="1" ht="11.2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5" t="s">
        <v>42</v>
      </c>
      <c r="M28" s="355"/>
      <c r="N28" s="355"/>
      <c r="O28" s="355"/>
      <c r="P28" s="355"/>
      <c r="Q28" s="35"/>
      <c r="R28" s="35"/>
      <c r="S28" s="35"/>
      <c r="T28" s="35"/>
      <c r="U28" s="35"/>
      <c r="V28" s="35"/>
      <c r="W28" s="355" t="s">
        <v>43</v>
      </c>
      <c r="X28" s="355"/>
      <c r="Y28" s="355"/>
      <c r="Z28" s="355"/>
      <c r="AA28" s="355"/>
      <c r="AB28" s="355"/>
      <c r="AC28" s="355"/>
      <c r="AD28" s="355"/>
      <c r="AE28" s="355"/>
      <c r="AF28" s="35"/>
      <c r="AG28" s="35"/>
      <c r="AH28" s="35"/>
      <c r="AI28" s="35"/>
      <c r="AJ28" s="35"/>
      <c r="AK28" s="355" t="s">
        <v>44</v>
      </c>
      <c r="AL28" s="355"/>
      <c r="AM28" s="355"/>
      <c r="AN28" s="355"/>
      <c r="AO28" s="355"/>
      <c r="AP28" s="35"/>
      <c r="AQ28" s="35"/>
      <c r="AR28" s="38"/>
      <c r="BE28" s="330"/>
    </row>
    <row r="29" spans="2:71" s="2" customFormat="1" ht="14.45" customHeight="1">
      <c r="B29" s="39"/>
      <c r="C29" s="40"/>
      <c r="D29" s="29" t="s">
        <v>45</v>
      </c>
      <c r="E29" s="40"/>
      <c r="F29" s="29" t="s">
        <v>46</v>
      </c>
      <c r="G29" s="40"/>
      <c r="H29" s="40"/>
      <c r="I29" s="40"/>
      <c r="J29" s="40"/>
      <c r="K29" s="40"/>
      <c r="L29" s="356">
        <v>0.21</v>
      </c>
      <c r="M29" s="328"/>
      <c r="N29" s="328"/>
      <c r="O29" s="328"/>
      <c r="P29" s="328"/>
      <c r="Q29" s="40"/>
      <c r="R29" s="40"/>
      <c r="S29" s="40"/>
      <c r="T29" s="40"/>
      <c r="U29" s="40"/>
      <c r="V29" s="40"/>
      <c r="W29" s="327">
        <f>ROUND(AZ54, 2)</f>
        <v>0</v>
      </c>
      <c r="X29" s="328"/>
      <c r="Y29" s="328"/>
      <c r="Z29" s="328"/>
      <c r="AA29" s="328"/>
      <c r="AB29" s="328"/>
      <c r="AC29" s="328"/>
      <c r="AD29" s="328"/>
      <c r="AE29" s="328"/>
      <c r="AF29" s="40"/>
      <c r="AG29" s="40"/>
      <c r="AH29" s="40"/>
      <c r="AI29" s="40"/>
      <c r="AJ29" s="40"/>
      <c r="AK29" s="327">
        <f>ROUND(AV54, 2)</f>
        <v>0</v>
      </c>
      <c r="AL29" s="328"/>
      <c r="AM29" s="328"/>
      <c r="AN29" s="328"/>
      <c r="AO29" s="328"/>
      <c r="AP29" s="40"/>
      <c r="AQ29" s="40"/>
      <c r="AR29" s="41"/>
      <c r="BE29" s="330"/>
    </row>
    <row r="30" spans="2:71" s="2" customFormat="1" ht="14.45" customHeight="1">
      <c r="B30" s="39"/>
      <c r="C30" s="40"/>
      <c r="D30" s="40"/>
      <c r="E30" s="40"/>
      <c r="F30" s="29" t="s">
        <v>47</v>
      </c>
      <c r="G30" s="40"/>
      <c r="H30" s="40"/>
      <c r="I30" s="40"/>
      <c r="J30" s="40"/>
      <c r="K30" s="40"/>
      <c r="L30" s="356">
        <v>0.15</v>
      </c>
      <c r="M30" s="328"/>
      <c r="N30" s="328"/>
      <c r="O30" s="328"/>
      <c r="P30" s="328"/>
      <c r="Q30" s="40"/>
      <c r="R30" s="40"/>
      <c r="S30" s="40"/>
      <c r="T30" s="40"/>
      <c r="U30" s="40"/>
      <c r="V30" s="40"/>
      <c r="W30" s="327">
        <f>ROUND(BA54, 2)</f>
        <v>0</v>
      </c>
      <c r="X30" s="328"/>
      <c r="Y30" s="328"/>
      <c r="Z30" s="328"/>
      <c r="AA30" s="328"/>
      <c r="AB30" s="328"/>
      <c r="AC30" s="328"/>
      <c r="AD30" s="328"/>
      <c r="AE30" s="328"/>
      <c r="AF30" s="40"/>
      <c r="AG30" s="40"/>
      <c r="AH30" s="40"/>
      <c r="AI30" s="40"/>
      <c r="AJ30" s="40"/>
      <c r="AK30" s="327">
        <f>ROUND(AW54, 2)</f>
        <v>0</v>
      </c>
      <c r="AL30" s="328"/>
      <c r="AM30" s="328"/>
      <c r="AN30" s="328"/>
      <c r="AO30" s="328"/>
      <c r="AP30" s="40"/>
      <c r="AQ30" s="40"/>
      <c r="AR30" s="41"/>
      <c r="BE30" s="330"/>
    </row>
    <row r="31" spans="2:71" s="2" customFormat="1" ht="14.45" hidden="1" customHeight="1">
      <c r="B31" s="39"/>
      <c r="C31" s="40"/>
      <c r="D31" s="40"/>
      <c r="E31" s="40"/>
      <c r="F31" s="29" t="s">
        <v>48</v>
      </c>
      <c r="G31" s="40"/>
      <c r="H31" s="40"/>
      <c r="I31" s="40"/>
      <c r="J31" s="40"/>
      <c r="K31" s="40"/>
      <c r="L31" s="356">
        <v>0.21</v>
      </c>
      <c r="M31" s="328"/>
      <c r="N31" s="328"/>
      <c r="O31" s="328"/>
      <c r="P31" s="328"/>
      <c r="Q31" s="40"/>
      <c r="R31" s="40"/>
      <c r="S31" s="40"/>
      <c r="T31" s="40"/>
      <c r="U31" s="40"/>
      <c r="V31" s="40"/>
      <c r="W31" s="327">
        <f>ROUND(BB54, 2)</f>
        <v>0</v>
      </c>
      <c r="X31" s="328"/>
      <c r="Y31" s="328"/>
      <c r="Z31" s="328"/>
      <c r="AA31" s="328"/>
      <c r="AB31" s="328"/>
      <c r="AC31" s="328"/>
      <c r="AD31" s="328"/>
      <c r="AE31" s="328"/>
      <c r="AF31" s="40"/>
      <c r="AG31" s="40"/>
      <c r="AH31" s="40"/>
      <c r="AI31" s="40"/>
      <c r="AJ31" s="40"/>
      <c r="AK31" s="327">
        <v>0</v>
      </c>
      <c r="AL31" s="328"/>
      <c r="AM31" s="328"/>
      <c r="AN31" s="328"/>
      <c r="AO31" s="328"/>
      <c r="AP31" s="40"/>
      <c r="AQ31" s="40"/>
      <c r="AR31" s="41"/>
      <c r="BE31" s="330"/>
    </row>
    <row r="32" spans="2:71" s="2" customFormat="1" ht="14.45" hidden="1" customHeight="1">
      <c r="B32" s="39"/>
      <c r="C32" s="40"/>
      <c r="D32" s="40"/>
      <c r="E32" s="40"/>
      <c r="F32" s="29" t="s">
        <v>49</v>
      </c>
      <c r="G32" s="40"/>
      <c r="H32" s="40"/>
      <c r="I32" s="40"/>
      <c r="J32" s="40"/>
      <c r="K32" s="40"/>
      <c r="L32" s="356">
        <v>0.15</v>
      </c>
      <c r="M32" s="328"/>
      <c r="N32" s="328"/>
      <c r="O32" s="328"/>
      <c r="P32" s="328"/>
      <c r="Q32" s="40"/>
      <c r="R32" s="40"/>
      <c r="S32" s="40"/>
      <c r="T32" s="40"/>
      <c r="U32" s="40"/>
      <c r="V32" s="40"/>
      <c r="W32" s="327">
        <f>ROUND(BC54, 2)</f>
        <v>0</v>
      </c>
      <c r="X32" s="328"/>
      <c r="Y32" s="328"/>
      <c r="Z32" s="328"/>
      <c r="AA32" s="328"/>
      <c r="AB32" s="328"/>
      <c r="AC32" s="328"/>
      <c r="AD32" s="328"/>
      <c r="AE32" s="328"/>
      <c r="AF32" s="40"/>
      <c r="AG32" s="40"/>
      <c r="AH32" s="40"/>
      <c r="AI32" s="40"/>
      <c r="AJ32" s="40"/>
      <c r="AK32" s="327">
        <v>0</v>
      </c>
      <c r="AL32" s="328"/>
      <c r="AM32" s="328"/>
      <c r="AN32" s="328"/>
      <c r="AO32" s="328"/>
      <c r="AP32" s="40"/>
      <c r="AQ32" s="40"/>
      <c r="AR32" s="41"/>
      <c r="BE32" s="330"/>
    </row>
    <row r="33" spans="2:44" s="2" customFormat="1" ht="14.45" hidden="1" customHeight="1">
      <c r="B33" s="39"/>
      <c r="C33" s="40"/>
      <c r="D33" s="40"/>
      <c r="E33" s="40"/>
      <c r="F33" s="29" t="s">
        <v>50</v>
      </c>
      <c r="G33" s="40"/>
      <c r="H33" s="40"/>
      <c r="I33" s="40"/>
      <c r="J33" s="40"/>
      <c r="K33" s="40"/>
      <c r="L33" s="356">
        <v>0</v>
      </c>
      <c r="M33" s="328"/>
      <c r="N33" s="328"/>
      <c r="O33" s="328"/>
      <c r="P33" s="328"/>
      <c r="Q33" s="40"/>
      <c r="R33" s="40"/>
      <c r="S33" s="40"/>
      <c r="T33" s="40"/>
      <c r="U33" s="40"/>
      <c r="V33" s="40"/>
      <c r="W33" s="327">
        <f>ROUND(BD54, 2)</f>
        <v>0</v>
      </c>
      <c r="X33" s="328"/>
      <c r="Y33" s="328"/>
      <c r="Z33" s="328"/>
      <c r="AA33" s="328"/>
      <c r="AB33" s="328"/>
      <c r="AC33" s="328"/>
      <c r="AD33" s="328"/>
      <c r="AE33" s="328"/>
      <c r="AF33" s="40"/>
      <c r="AG33" s="40"/>
      <c r="AH33" s="40"/>
      <c r="AI33" s="40"/>
      <c r="AJ33" s="40"/>
      <c r="AK33" s="327">
        <v>0</v>
      </c>
      <c r="AL33" s="328"/>
      <c r="AM33" s="328"/>
      <c r="AN33" s="328"/>
      <c r="AO33" s="328"/>
      <c r="AP33" s="40"/>
      <c r="AQ33" s="40"/>
      <c r="AR33" s="41"/>
    </row>
    <row r="34" spans="2:44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2:44" s="1" customFormat="1" ht="25.9" customHeight="1">
      <c r="B35" s="34"/>
      <c r="C35" s="42"/>
      <c r="D35" s="43" t="s">
        <v>51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52</v>
      </c>
      <c r="U35" s="44"/>
      <c r="V35" s="44"/>
      <c r="W35" s="44"/>
      <c r="X35" s="333" t="s">
        <v>53</v>
      </c>
      <c r="Y35" s="334"/>
      <c r="Z35" s="334"/>
      <c r="AA35" s="334"/>
      <c r="AB35" s="334"/>
      <c r="AC35" s="44"/>
      <c r="AD35" s="44"/>
      <c r="AE35" s="44"/>
      <c r="AF35" s="44"/>
      <c r="AG35" s="44"/>
      <c r="AH35" s="44"/>
      <c r="AI35" s="44"/>
      <c r="AJ35" s="44"/>
      <c r="AK35" s="335">
        <f>SUM(AK26:AK33)</f>
        <v>0</v>
      </c>
      <c r="AL35" s="334"/>
      <c r="AM35" s="334"/>
      <c r="AN35" s="334"/>
      <c r="AO35" s="336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5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5" customHeight="1">
      <c r="B42" s="34"/>
      <c r="C42" s="23" t="s">
        <v>54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1" customFormat="1" ht="12" customHeight="1">
      <c r="B44" s="34"/>
      <c r="C44" s="29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004-1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2:44" s="3" customFormat="1" ht="36.950000000000003" customHeight="1">
      <c r="B45" s="50"/>
      <c r="C45" s="51" t="s">
        <v>16</v>
      </c>
      <c r="D45" s="52"/>
      <c r="E45" s="52"/>
      <c r="F45" s="52"/>
      <c r="G45" s="52"/>
      <c r="H45" s="52"/>
      <c r="I45" s="52"/>
      <c r="J45" s="52"/>
      <c r="K45" s="52"/>
      <c r="L45" s="346" t="str">
        <f>K6</f>
        <v>Revitalizace ploch hřbitova, oprava objektu přípravny</v>
      </c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52"/>
      <c r="AQ45" s="52"/>
      <c r="AR45" s="53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>
      <c r="B47" s="34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54" t="str">
        <f>IF(K8="","",K8)</f>
        <v>Šenov u Nového Jičína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348" t="str">
        <f>IF(AN8= "","",AN8)</f>
        <v>4. 1. 2019</v>
      </c>
      <c r="AN47" s="348"/>
      <c r="AO47" s="35"/>
      <c r="AP47" s="35"/>
      <c r="AQ47" s="35"/>
      <c r="AR47" s="38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1:91" s="1" customFormat="1" ht="13.7" customHeight="1">
      <c r="B49" s="34"/>
      <c r="C49" s="29" t="s">
        <v>25</v>
      </c>
      <c r="D49" s="35"/>
      <c r="E49" s="35"/>
      <c r="F49" s="35"/>
      <c r="G49" s="35"/>
      <c r="H49" s="35"/>
      <c r="I49" s="35"/>
      <c r="J49" s="35"/>
      <c r="K49" s="35"/>
      <c r="L49" s="35" t="str">
        <f>IF(E11= "","",E11)</f>
        <v>Obec Šenov u Nového Jičína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33</v>
      </c>
      <c r="AJ49" s="35"/>
      <c r="AK49" s="35"/>
      <c r="AL49" s="35"/>
      <c r="AM49" s="344" t="str">
        <f>IF(E17="","",E17)</f>
        <v>Ing. arch. Zdeněk Tupý</v>
      </c>
      <c r="AN49" s="345"/>
      <c r="AO49" s="345"/>
      <c r="AP49" s="345"/>
      <c r="AQ49" s="35"/>
      <c r="AR49" s="38"/>
      <c r="AS49" s="338" t="s">
        <v>55</v>
      </c>
      <c r="AT49" s="339"/>
      <c r="AU49" s="56"/>
      <c r="AV49" s="56"/>
      <c r="AW49" s="56"/>
      <c r="AX49" s="56"/>
      <c r="AY49" s="56"/>
      <c r="AZ49" s="56"/>
      <c r="BA49" s="56"/>
      <c r="BB49" s="56"/>
      <c r="BC49" s="56"/>
      <c r="BD49" s="57"/>
    </row>
    <row r="50" spans="1:91" s="1" customFormat="1" ht="13.7" customHeight="1">
      <c r="B50" s="34"/>
      <c r="C50" s="29" t="s">
        <v>31</v>
      </c>
      <c r="D50" s="35"/>
      <c r="E50" s="35"/>
      <c r="F50" s="35"/>
      <c r="G50" s="35"/>
      <c r="H50" s="35"/>
      <c r="I50" s="35"/>
      <c r="J50" s="35"/>
      <c r="K50" s="35"/>
      <c r="L50" s="35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37</v>
      </c>
      <c r="AJ50" s="35"/>
      <c r="AK50" s="35"/>
      <c r="AL50" s="35"/>
      <c r="AM50" s="344" t="str">
        <f>IF(E20="","",E20)</f>
        <v xml:space="preserve"> </v>
      </c>
      <c r="AN50" s="345"/>
      <c r="AO50" s="345"/>
      <c r="AP50" s="345"/>
      <c r="AQ50" s="35"/>
      <c r="AR50" s="38"/>
      <c r="AS50" s="340"/>
      <c r="AT50" s="341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1:91" s="1" customFormat="1" ht="10.9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42"/>
      <c r="AT51" s="343"/>
      <c r="AU51" s="60"/>
      <c r="AV51" s="60"/>
      <c r="AW51" s="60"/>
      <c r="AX51" s="60"/>
      <c r="AY51" s="60"/>
      <c r="AZ51" s="60"/>
      <c r="BA51" s="60"/>
      <c r="BB51" s="60"/>
      <c r="BC51" s="60"/>
      <c r="BD51" s="61"/>
    </row>
    <row r="52" spans="1:91" s="1" customFormat="1" ht="29.25" customHeight="1">
      <c r="B52" s="34"/>
      <c r="C52" s="369" t="s">
        <v>56</v>
      </c>
      <c r="D52" s="364"/>
      <c r="E52" s="364"/>
      <c r="F52" s="364"/>
      <c r="G52" s="364"/>
      <c r="H52" s="62"/>
      <c r="I52" s="363" t="s">
        <v>57</v>
      </c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5" t="s">
        <v>58</v>
      </c>
      <c r="AH52" s="364"/>
      <c r="AI52" s="364"/>
      <c r="AJ52" s="364"/>
      <c r="AK52" s="364"/>
      <c r="AL52" s="364"/>
      <c r="AM52" s="364"/>
      <c r="AN52" s="363" t="s">
        <v>59</v>
      </c>
      <c r="AO52" s="364"/>
      <c r="AP52" s="364"/>
      <c r="AQ52" s="63" t="s">
        <v>60</v>
      </c>
      <c r="AR52" s="38"/>
      <c r="AS52" s="64" t="s">
        <v>61</v>
      </c>
      <c r="AT52" s="65" t="s">
        <v>62</v>
      </c>
      <c r="AU52" s="65" t="s">
        <v>63</v>
      </c>
      <c r="AV52" s="65" t="s">
        <v>64</v>
      </c>
      <c r="AW52" s="65" t="s">
        <v>65</v>
      </c>
      <c r="AX52" s="65" t="s">
        <v>66</v>
      </c>
      <c r="AY52" s="65" t="s">
        <v>67</v>
      </c>
      <c r="AZ52" s="65" t="s">
        <v>68</v>
      </c>
      <c r="BA52" s="65" t="s">
        <v>69</v>
      </c>
      <c r="BB52" s="65" t="s">
        <v>70</v>
      </c>
      <c r="BC52" s="65" t="s">
        <v>71</v>
      </c>
      <c r="BD52" s="66" t="s">
        <v>72</v>
      </c>
    </row>
    <row r="53" spans="1:91" s="1" customFormat="1" ht="10.9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1:91" s="4" customFormat="1" ht="32.450000000000003" customHeight="1">
      <c r="B54" s="70"/>
      <c r="C54" s="71" t="s">
        <v>73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367">
        <f>ROUND(AG55+AG56+SUM(AG61:AG63),2)</f>
        <v>0</v>
      </c>
      <c r="AH54" s="367"/>
      <c r="AI54" s="367"/>
      <c r="AJ54" s="367"/>
      <c r="AK54" s="367"/>
      <c r="AL54" s="367"/>
      <c r="AM54" s="367"/>
      <c r="AN54" s="368">
        <f t="shared" ref="AN54:AN63" si="0">SUM(AG54,AT54)</f>
        <v>0</v>
      </c>
      <c r="AO54" s="368"/>
      <c r="AP54" s="368"/>
      <c r="AQ54" s="74" t="s">
        <v>19</v>
      </c>
      <c r="AR54" s="75"/>
      <c r="AS54" s="76">
        <f>ROUND(AS55+AS56+SUM(AS61:AS63),2)</f>
        <v>0</v>
      </c>
      <c r="AT54" s="77">
        <f t="shared" ref="AT54:AT63" si="1">ROUND(SUM(AV54:AW54),2)</f>
        <v>0</v>
      </c>
      <c r="AU54" s="78">
        <f>ROUND(AU55+AU56+SUM(AU61:AU63),5)</f>
        <v>0</v>
      </c>
      <c r="AV54" s="77">
        <f>ROUND(AZ54*L29,2)</f>
        <v>0</v>
      </c>
      <c r="AW54" s="77">
        <f>ROUND(BA54*L30,2)</f>
        <v>0</v>
      </c>
      <c r="AX54" s="77">
        <f>ROUND(BB54*L29,2)</f>
        <v>0</v>
      </c>
      <c r="AY54" s="77">
        <f>ROUND(BC54*L30,2)</f>
        <v>0</v>
      </c>
      <c r="AZ54" s="77">
        <f>ROUND(AZ55+AZ56+SUM(AZ61:AZ63),2)</f>
        <v>0</v>
      </c>
      <c r="BA54" s="77">
        <f>ROUND(BA55+BA56+SUM(BA61:BA63),2)</f>
        <v>0</v>
      </c>
      <c r="BB54" s="77">
        <f>ROUND(BB55+BB56+SUM(BB61:BB63),2)</f>
        <v>0</v>
      </c>
      <c r="BC54" s="77">
        <f>ROUND(BC55+BC56+SUM(BC61:BC63),2)</f>
        <v>0</v>
      </c>
      <c r="BD54" s="79">
        <f>ROUND(BD55+BD56+SUM(BD61:BD63),2)</f>
        <v>0</v>
      </c>
      <c r="BS54" s="80" t="s">
        <v>74</v>
      </c>
      <c r="BT54" s="80" t="s">
        <v>75</v>
      </c>
      <c r="BU54" s="81" t="s">
        <v>76</v>
      </c>
      <c r="BV54" s="80" t="s">
        <v>77</v>
      </c>
      <c r="BW54" s="80" t="s">
        <v>5</v>
      </c>
      <c r="BX54" s="80" t="s">
        <v>78</v>
      </c>
      <c r="CL54" s="80" t="s">
        <v>19</v>
      </c>
    </row>
    <row r="55" spans="1:91" s="5" customFormat="1" ht="16.5" customHeight="1">
      <c r="A55" s="82" t="s">
        <v>79</v>
      </c>
      <c r="B55" s="83"/>
      <c r="C55" s="84"/>
      <c r="D55" s="361" t="s">
        <v>80</v>
      </c>
      <c r="E55" s="361"/>
      <c r="F55" s="361"/>
      <c r="G55" s="361"/>
      <c r="H55" s="361"/>
      <c r="I55" s="85"/>
      <c r="J55" s="361" t="s">
        <v>81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57">
        <f>'SO 01 - Přípravné a boura...'!J30</f>
        <v>0</v>
      </c>
      <c r="AH55" s="358"/>
      <c r="AI55" s="358"/>
      <c r="AJ55" s="358"/>
      <c r="AK55" s="358"/>
      <c r="AL55" s="358"/>
      <c r="AM55" s="358"/>
      <c r="AN55" s="357">
        <f t="shared" si="0"/>
        <v>0</v>
      </c>
      <c r="AO55" s="358"/>
      <c r="AP55" s="358"/>
      <c r="AQ55" s="86" t="s">
        <v>82</v>
      </c>
      <c r="AR55" s="87"/>
      <c r="AS55" s="88">
        <v>0</v>
      </c>
      <c r="AT55" s="89">
        <f t="shared" si="1"/>
        <v>0</v>
      </c>
      <c r="AU55" s="90">
        <f>'SO 01 - Přípravné a boura...'!P90</f>
        <v>0</v>
      </c>
      <c r="AV55" s="89">
        <f>'SO 01 - Přípravné a boura...'!J33</f>
        <v>0</v>
      </c>
      <c r="AW55" s="89">
        <f>'SO 01 - Přípravné a boura...'!J34</f>
        <v>0</v>
      </c>
      <c r="AX55" s="89">
        <f>'SO 01 - Přípravné a boura...'!J35</f>
        <v>0</v>
      </c>
      <c r="AY55" s="89">
        <f>'SO 01 - Přípravné a boura...'!J36</f>
        <v>0</v>
      </c>
      <c r="AZ55" s="89">
        <f>'SO 01 - Přípravné a boura...'!F33</f>
        <v>0</v>
      </c>
      <c r="BA55" s="89">
        <f>'SO 01 - Přípravné a boura...'!F34</f>
        <v>0</v>
      </c>
      <c r="BB55" s="89">
        <f>'SO 01 - Přípravné a boura...'!F35</f>
        <v>0</v>
      </c>
      <c r="BC55" s="89">
        <f>'SO 01 - Přípravné a boura...'!F36</f>
        <v>0</v>
      </c>
      <c r="BD55" s="91">
        <f>'SO 01 - Přípravné a boura...'!F37</f>
        <v>0</v>
      </c>
      <c r="BT55" s="92" t="s">
        <v>83</v>
      </c>
      <c r="BV55" s="92" t="s">
        <v>77</v>
      </c>
      <c r="BW55" s="92" t="s">
        <v>84</v>
      </c>
      <c r="BX55" s="92" t="s">
        <v>5</v>
      </c>
      <c r="CL55" s="92" t="s">
        <v>19</v>
      </c>
      <c r="CM55" s="92" t="s">
        <v>85</v>
      </c>
    </row>
    <row r="56" spans="1:91" s="5" customFormat="1" ht="16.5" customHeight="1">
      <c r="B56" s="83"/>
      <c r="C56" s="84"/>
      <c r="D56" s="361" t="s">
        <v>86</v>
      </c>
      <c r="E56" s="361"/>
      <c r="F56" s="361"/>
      <c r="G56" s="361"/>
      <c r="H56" s="361"/>
      <c r="I56" s="85"/>
      <c r="J56" s="361" t="s">
        <v>87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6">
        <f>ROUND(SUM(AG57:AG60),2)</f>
        <v>0</v>
      </c>
      <c r="AH56" s="358"/>
      <c r="AI56" s="358"/>
      <c r="AJ56" s="358"/>
      <c r="AK56" s="358"/>
      <c r="AL56" s="358"/>
      <c r="AM56" s="358"/>
      <c r="AN56" s="357">
        <f t="shared" si="0"/>
        <v>0</v>
      </c>
      <c r="AO56" s="358"/>
      <c r="AP56" s="358"/>
      <c r="AQ56" s="86" t="s">
        <v>82</v>
      </c>
      <c r="AR56" s="87"/>
      <c r="AS56" s="88">
        <f>ROUND(SUM(AS57:AS60),2)</f>
        <v>0</v>
      </c>
      <c r="AT56" s="89">
        <f t="shared" si="1"/>
        <v>0</v>
      </c>
      <c r="AU56" s="90">
        <f>ROUND(SUM(AU57:AU60),5)</f>
        <v>0</v>
      </c>
      <c r="AV56" s="89">
        <f>ROUND(AZ56*L29,2)</f>
        <v>0</v>
      </c>
      <c r="AW56" s="89">
        <f>ROUND(BA56*L30,2)</f>
        <v>0</v>
      </c>
      <c r="AX56" s="89">
        <f>ROUND(BB56*L29,2)</f>
        <v>0</v>
      </c>
      <c r="AY56" s="89">
        <f>ROUND(BC56*L30,2)</f>
        <v>0</v>
      </c>
      <c r="AZ56" s="89">
        <f>ROUND(SUM(AZ57:AZ60),2)</f>
        <v>0</v>
      </c>
      <c r="BA56" s="89">
        <f>ROUND(SUM(BA57:BA60),2)</f>
        <v>0</v>
      </c>
      <c r="BB56" s="89">
        <f>ROUND(SUM(BB57:BB60),2)</f>
        <v>0</v>
      </c>
      <c r="BC56" s="89">
        <f>ROUND(SUM(BC57:BC60),2)</f>
        <v>0</v>
      </c>
      <c r="BD56" s="91">
        <f>ROUND(SUM(BD57:BD60),2)</f>
        <v>0</v>
      </c>
      <c r="BS56" s="92" t="s">
        <v>74</v>
      </c>
      <c r="BT56" s="92" t="s">
        <v>83</v>
      </c>
      <c r="BV56" s="92" t="s">
        <v>77</v>
      </c>
      <c r="BW56" s="92" t="s">
        <v>88</v>
      </c>
      <c r="BX56" s="92" t="s">
        <v>5</v>
      </c>
      <c r="CL56" s="92" t="s">
        <v>19</v>
      </c>
      <c r="CM56" s="92" t="s">
        <v>85</v>
      </c>
    </row>
    <row r="57" spans="1:91" s="6" customFormat="1" ht="16.5" customHeight="1">
      <c r="A57" s="82" t="s">
        <v>79</v>
      </c>
      <c r="B57" s="93"/>
      <c r="C57" s="94"/>
      <c r="D57" s="94"/>
      <c r="E57" s="362" t="s">
        <v>86</v>
      </c>
      <c r="F57" s="362"/>
      <c r="G57" s="362"/>
      <c r="H57" s="362"/>
      <c r="I57" s="362"/>
      <c r="J57" s="94"/>
      <c r="K57" s="362" t="s">
        <v>87</v>
      </c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59">
        <f>'SO 02 - Budova přípravny'!J30</f>
        <v>0</v>
      </c>
      <c r="AH57" s="360"/>
      <c r="AI57" s="360"/>
      <c r="AJ57" s="360"/>
      <c r="AK57" s="360"/>
      <c r="AL57" s="360"/>
      <c r="AM57" s="360"/>
      <c r="AN57" s="359">
        <f t="shared" si="0"/>
        <v>0</v>
      </c>
      <c r="AO57" s="360"/>
      <c r="AP57" s="360"/>
      <c r="AQ57" s="95" t="s">
        <v>89</v>
      </c>
      <c r="AR57" s="96"/>
      <c r="AS57" s="97">
        <v>0</v>
      </c>
      <c r="AT57" s="98">
        <f t="shared" si="1"/>
        <v>0</v>
      </c>
      <c r="AU57" s="99">
        <f>'SO 02 - Budova přípravny'!P100</f>
        <v>0</v>
      </c>
      <c r="AV57" s="98">
        <f>'SO 02 - Budova přípravny'!J33</f>
        <v>0</v>
      </c>
      <c r="AW57" s="98">
        <f>'SO 02 - Budova přípravny'!J34</f>
        <v>0</v>
      </c>
      <c r="AX57" s="98">
        <f>'SO 02 - Budova přípravny'!J35</f>
        <v>0</v>
      </c>
      <c r="AY57" s="98">
        <f>'SO 02 - Budova přípravny'!J36</f>
        <v>0</v>
      </c>
      <c r="AZ57" s="98">
        <f>'SO 02 - Budova přípravny'!F33</f>
        <v>0</v>
      </c>
      <c r="BA57" s="98">
        <f>'SO 02 - Budova přípravny'!F34</f>
        <v>0</v>
      </c>
      <c r="BB57" s="98">
        <f>'SO 02 - Budova přípravny'!F35</f>
        <v>0</v>
      </c>
      <c r="BC57" s="98">
        <f>'SO 02 - Budova přípravny'!F36</f>
        <v>0</v>
      </c>
      <c r="BD57" s="100">
        <f>'SO 02 - Budova přípravny'!F37</f>
        <v>0</v>
      </c>
      <c r="BT57" s="101" t="s">
        <v>85</v>
      </c>
      <c r="BU57" s="101" t="s">
        <v>90</v>
      </c>
      <c r="BV57" s="101" t="s">
        <v>77</v>
      </c>
      <c r="BW57" s="101" t="s">
        <v>88</v>
      </c>
      <c r="BX57" s="101" t="s">
        <v>5</v>
      </c>
      <c r="CL57" s="101" t="s">
        <v>19</v>
      </c>
      <c r="CM57" s="101" t="s">
        <v>85</v>
      </c>
    </row>
    <row r="58" spans="1:91" s="6" customFormat="1" ht="16.5" customHeight="1">
      <c r="A58" s="82" t="s">
        <v>79</v>
      </c>
      <c r="B58" s="93"/>
      <c r="C58" s="94"/>
      <c r="D58" s="94"/>
      <c r="E58" s="362" t="s">
        <v>91</v>
      </c>
      <c r="F58" s="362"/>
      <c r="G58" s="362"/>
      <c r="H58" s="362"/>
      <c r="I58" s="362"/>
      <c r="J58" s="94"/>
      <c r="K58" s="362" t="s">
        <v>92</v>
      </c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59">
        <f>'01 - Vodovodní přípojka d...'!J32</f>
        <v>0</v>
      </c>
      <c r="AH58" s="360"/>
      <c r="AI58" s="360"/>
      <c r="AJ58" s="360"/>
      <c r="AK58" s="360"/>
      <c r="AL58" s="360"/>
      <c r="AM58" s="360"/>
      <c r="AN58" s="359">
        <f t="shared" si="0"/>
        <v>0</v>
      </c>
      <c r="AO58" s="360"/>
      <c r="AP58" s="360"/>
      <c r="AQ58" s="95" t="s">
        <v>89</v>
      </c>
      <c r="AR58" s="96"/>
      <c r="AS58" s="97">
        <v>0</v>
      </c>
      <c r="AT58" s="98">
        <f t="shared" si="1"/>
        <v>0</v>
      </c>
      <c r="AU58" s="99">
        <f>'01 - Vodovodní přípojka d...'!P94</f>
        <v>0</v>
      </c>
      <c r="AV58" s="98">
        <f>'01 - Vodovodní přípojka d...'!J35</f>
        <v>0</v>
      </c>
      <c r="AW58" s="98">
        <f>'01 - Vodovodní přípojka d...'!J36</f>
        <v>0</v>
      </c>
      <c r="AX58" s="98">
        <f>'01 - Vodovodní přípojka d...'!J37</f>
        <v>0</v>
      </c>
      <c r="AY58" s="98">
        <f>'01 - Vodovodní přípojka d...'!J38</f>
        <v>0</v>
      </c>
      <c r="AZ58" s="98">
        <f>'01 - Vodovodní přípojka d...'!F35</f>
        <v>0</v>
      </c>
      <c r="BA58" s="98">
        <f>'01 - Vodovodní přípojka d...'!F36</f>
        <v>0</v>
      </c>
      <c r="BB58" s="98">
        <f>'01 - Vodovodní přípojka d...'!F37</f>
        <v>0</v>
      </c>
      <c r="BC58" s="98">
        <f>'01 - Vodovodní přípojka d...'!F38</f>
        <v>0</v>
      </c>
      <c r="BD58" s="100">
        <f>'01 - Vodovodní přípojka d...'!F39</f>
        <v>0</v>
      </c>
      <c r="BT58" s="101" t="s">
        <v>85</v>
      </c>
      <c r="BV58" s="101" t="s">
        <v>77</v>
      </c>
      <c r="BW58" s="101" t="s">
        <v>93</v>
      </c>
      <c r="BX58" s="101" t="s">
        <v>88</v>
      </c>
      <c r="CL58" s="101" t="s">
        <v>19</v>
      </c>
    </row>
    <row r="59" spans="1:91" s="6" customFormat="1" ht="16.5" customHeight="1">
      <c r="A59" s="82" t="s">
        <v>79</v>
      </c>
      <c r="B59" s="93"/>
      <c r="C59" s="94"/>
      <c r="D59" s="94"/>
      <c r="E59" s="362" t="s">
        <v>94</v>
      </c>
      <c r="F59" s="362"/>
      <c r="G59" s="362"/>
      <c r="H59" s="362"/>
      <c r="I59" s="362"/>
      <c r="J59" s="94"/>
      <c r="K59" s="362" t="s">
        <v>95</v>
      </c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59">
        <f>'02 - Elektroinstalace, hr...'!J32</f>
        <v>0</v>
      </c>
      <c r="AH59" s="360"/>
      <c r="AI59" s="360"/>
      <c r="AJ59" s="360"/>
      <c r="AK59" s="360"/>
      <c r="AL59" s="360"/>
      <c r="AM59" s="360"/>
      <c r="AN59" s="359">
        <f t="shared" si="0"/>
        <v>0</v>
      </c>
      <c r="AO59" s="360"/>
      <c r="AP59" s="360"/>
      <c r="AQ59" s="95" t="s">
        <v>89</v>
      </c>
      <c r="AR59" s="96"/>
      <c r="AS59" s="97">
        <v>0</v>
      </c>
      <c r="AT59" s="98">
        <f t="shared" si="1"/>
        <v>0</v>
      </c>
      <c r="AU59" s="99">
        <f>'02 - Elektroinstalace, hr...'!P91</f>
        <v>0</v>
      </c>
      <c r="AV59" s="98">
        <f>'02 - Elektroinstalace, hr...'!J35</f>
        <v>0</v>
      </c>
      <c r="AW59" s="98">
        <f>'02 - Elektroinstalace, hr...'!J36</f>
        <v>0</v>
      </c>
      <c r="AX59" s="98">
        <f>'02 - Elektroinstalace, hr...'!J37</f>
        <v>0</v>
      </c>
      <c r="AY59" s="98">
        <f>'02 - Elektroinstalace, hr...'!J38</f>
        <v>0</v>
      </c>
      <c r="AZ59" s="98">
        <f>'02 - Elektroinstalace, hr...'!F35</f>
        <v>0</v>
      </c>
      <c r="BA59" s="98">
        <f>'02 - Elektroinstalace, hr...'!F36</f>
        <v>0</v>
      </c>
      <c r="BB59" s="98">
        <f>'02 - Elektroinstalace, hr...'!F37</f>
        <v>0</v>
      </c>
      <c r="BC59" s="98">
        <f>'02 - Elektroinstalace, hr...'!F38</f>
        <v>0</v>
      </c>
      <c r="BD59" s="100">
        <f>'02 - Elektroinstalace, hr...'!F39</f>
        <v>0</v>
      </c>
      <c r="BT59" s="101" t="s">
        <v>85</v>
      </c>
      <c r="BV59" s="101" t="s">
        <v>77</v>
      </c>
      <c r="BW59" s="101" t="s">
        <v>96</v>
      </c>
      <c r="BX59" s="101" t="s">
        <v>88</v>
      </c>
      <c r="CL59" s="101" t="s">
        <v>19</v>
      </c>
    </row>
    <row r="60" spans="1:91" s="6" customFormat="1" ht="16.5" customHeight="1">
      <c r="A60" s="82" t="s">
        <v>79</v>
      </c>
      <c r="B60" s="93"/>
      <c r="C60" s="94"/>
      <c r="D60" s="94"/>
      <c r="E60" s="362" t="s">
        <v>97</v>
      </c>
      <c r="F60" s="362"/>
      <c r="G60" s="362"/>
      <c r="H60" s="362"/>
      <c r="I60" s="362"/>
      <c r="J60" s="94"/>
      <c r="K60" s="362" t="s">
        <v>98</v>
      </c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59">
        <f>'03 - Vytápění'!J32</f>
        <v>0</v>
      </c>
      <c r="AH60" s="360"/>
      <c r="AI60" s="360"/>
      <c r="AJ60" s="360"/>
      <c r="AK60" s="360"/>
      <c r="AL60" s="360"/>
      <c r="AM60" s="360"/>
      <c r="AN60" s="359">
        <f t="shared" si="0"/>
        <v>0</v>
      </c>
      <c r="AO60" s="360"/>
      <c r="AP60" s="360"/>
      <c r="AQ60" s="95" t="s">
        <v>89</v>
      </c>
      <c r="AR60" s="96"/>
      <c r="AS60" s="97">
        <v>0</v>
      </c>
      <c r="AT60" s="98">
        <f t="shared" si="1"/>
        <v>0</v>
      </c>
      <c r="AU60" s="99">
        <f>'03 - Vytápění'!P90</f>
        <v>0</v>
      </c>
      <c r="AV60" s="98">
        <f>'03 - Vytápění'!J35</f>
        <v>0</v>
      </c>
      <c r="AW60" s="98">
        <f>'03 - Vytápění'!J36</f>
        <v>0</v>
      </c>
      <c r="AX60" s="98">
        <f>'03 - Vytápění'!J37</f>
        <v>0</v>
      </c>
      <c r="AY60" s="98">
        <f>'03 - Vytápění'!J38</f>
        <v>0</v>
      </c>
      <c r="AZ60" s="98">
        <f>'03 - Vytápění'!F35</f>
        <v>0</v>
      </c>
      <c r="BA60" s="98">
        <f>'03 - Vytápění'!F36</f>
        <v>0</v>
      </c>
      <c r="BB60" s="98">
        <f>'03 - Vytápění'!F37</f>
        <v>0</v>
      </c>
      <c r="BC60" s="98">
        <f>'03 - Vytápění'!F38</f>
        <v>0</v>
      </c>
      <c r="BD60" s="100">
        <f>'03 - Vytápění'!F39</f>
        <v>0</v>
      </c>
      <c r="BT60" s="101" t="s">
        <v>85</v>
      </c>
      <c r="BV60" s="101" t="s">
        <v>77</v>
      </c>
      <c r="BW60" s="101" t="s">
        <v>99</v>
      </c>
      <c r="BX60" s="101" t="s">
        <v>88</v>
      </c>
      <c r="CL60" s="101" t="s">
        <v>19</v>
      </c>
    </row>
    <row r="61" spans="1:91" s="5" customFormat="1" ht="16.5" customHeight="1">
      <c r="A61" s="82" t="s">
        <v>79</v>
      </c>
      <c r="B61" s="83"/>
      <c r="C61" s="84"/>
      <c r="D61" s="361" t="s">
        <v>100</v>
      </c>
      <c r="E61" s="361"/>
      <c r="F61" s="361"/>
      <c r="G61" s="361"/>
      <c r="H61" s="361"/>
      <c r="I61" s="85"/>
      <c r="J61" s="361" t="s">
        <v>101</v>
      </c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57">
        <f>'SO 03 - Doplnění obvodové...'!J30</f>
        <v>0</v>
      </c>
      <c r="AH61" s="358"/>
      <c r="AI61" s="358"/>
      <c r="AJ61" s="358"/>
      <c r="AK61" s="358"/>
      <c r="AL61" s="358"/>
      <c r="AM61" s="358"/>
      <c r="AN61" s="357">
        <f t="shared" si="0"/>
        <v>0</v>
      </c>
      <c r="AO61" s="358"/>
      <c r="AP61" s="358"/>
      <c r="AQ61" s="86" t="s">
        <v>82</v>
      </c>
      <c r="AR61" s="87"/>
      <c r="AS61" s="88">
        <v>0</v>
      </c>
      <c r="AT61" s="89">
        <f t="shared" si="1"/>
        <v>0</v>
      </c>
      <c r="AU61" s="90">
        <f>'SO 03 - Doplnění obvodové...'!P89</f>
        <v>0</v>
      </c>
      <c r="AV61" s="89">
        <f>'SO 03 - Doplnění obvodové...'!J33</f>
        <v>0</v>
      </c>
      <c r="AW61" s="89">
        <f>'SO 03 - Doplnění obvodové...'!J34</f>
        <v>0</v>
      </c>
      <c r="AX61" s="89">
        <f>'SO 03 - Doplnění obvodové...'!J35</f>
        <v>0</v>
      </c>
      <c r="AY61" s="89">
        <f>'SO 03 - Doplnění obvodové...'!J36</f>
        <v>0</v>
      </c>
      <c r="AZ61" s="89">
        <f>'SO 03 - Doplnění obvodové...'!F33</f>
        <v>0</v>
      </c>
      <c r="BA61" s="89">
        <f>'SO 03 - Doplnění obvodové...'!F34</f>
        <v>0</v>
      </c>
      <c r="BB61" s="89">
        <f>'SO 03 - Doplnění obvodové...'!F35</f>
        <v>0</v>
      </c>
      <c r="BC61" s="89">
        <f>'SO 03 - Doplnění obvodové...'!F36</f>
        <v>0</v>
      </c>
      <c r="BD61" s="91">
        <f>'SO 03 - Doplnění obvodové...'!F37</f>
        <v>0</v>
      </c>
      <c r="BT61" s="92" t="s">
        <v>83</v>
      </c>
      <c r="BV61" s="92" t="s">
        <v>77</v>
      </c>
      <c r="BW61" s="92" t="s">
        <v>102</v>
      </c>
      <c r="BX61" s="92" t="s">
        <v>5</v>
      </c>
      <c r="CL61" s="92" t="s">
        <v>19</v>
      </c>
      <c r="CM61" s="92" t="s">
        <v>85</v>
      </c>
    </row>
    <row r="62" spans="1:91" s="5" customFormat="1" ht="16.5" customHeight="1">
      <c r="A62" s="82" t="s">
        <v>79</v>
      </c>
      <c r="B62" s="83"/>
      <c r="C62" s="84"/>
      <c r="D62" s="361" t="s">
        <v>103</v>
      </c>
      <c r="E62" s="361"/>
      <c r="F62" s="361"/>
      <c r="G62" s="361"/>
      <c r="H62" s="361"/>
      <c r="I62" s="85"/>
      <c r="J62" s="361" t="s">
        <v>104</v>
      </c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57">
        <f>'SO 04 - Zpevněné plochy'!J30</f>
        <v>0</v>
      </c>
      <c r="AH62" s="358"/>
      <c r="AI62" s="358"/>
      <c r="AJ62" s="358"/>
      <c r="AK62" s="358"/>
      <c r="AL62" s="358"/>
      <c r="AM62" s="358"/>
      <c r="AN62" s="357">
        <f t="shared" si="0"/>
        <v>0</v>
      </c>
      <c r="AO62" s="358"/>
      <c r="AP62" s="358"/>
      <c r="AQ62" s="86" t="s">
        <v>82</v>
      </c>
      <c r="AR62" s="87"/>
      <c r="AS62" s="88">
        <v>0</v>
      </c>
      <c r="AT62" s="89">
        <f t="shared" si="1"/>
        <v>0</v>
      </c>
      <c r="AU62" s="90">
        <f>'SO 04 - Zpevněné plochy'!P91</f>
        <v>0</v>
      </c>
      <c r="AV62" s="89">
        <f>'SO 04 - Zpevněné plochy'!J33</f>
        <v>0</v>
      </c>
      <c r="AW62" s="89">
        <f>'SO 04 - Zpevněné plochy'!J34</f>
        <v>0</v>
      </c>
      <c r="AX62" s="89">
        <f>'SO 04 - Zpevněné plochy'!J35</f>
        <v>0</v>
      </c>
      <c r="AY62" s="89">
        <f>'SO 04 - Zpevněné plochy'!J36</f>
        <v>0</v>
      </c>
      <c r="AZ62" s="89">
        <f>'SO 04 - Zpevněné plochy'!F33</f>
        <v>0</v>
      </c>
      <c r="BA62" s="89">
        <f>'SO 04 - Zpevněné plochy'!F34</f>
        <v>0</v>
      </c>
      <c r="BB62" s="89">
        <f>'SO 04 - Zpevněné plochy'!F35</f>
        <v>0</v>
      </c>
      <c r="BC62" s="89">
        <f>'SO 04 - Zpevněné plochy'!F36</f>
        <v>0</v>
      </c>
      <c r="BD62" s="91">
        <f>'SO 04 - Zpevněné plochy'!F37</f>
        <v>0</v>
      </c>
      <c r="BT62" s="92" t="s">
        <v>83</v>
      </c>
      <c r="BV62" s="92" t="s">
        <v>77</v>
      </c>
      <c r="BW62" s="92" t="s">
        <v>105</v>
      </c>
      <c r="BX62" s="92" t="s">
        <v>5</v>
      </c>
      <c r="CL62" s="92" t="s">
        <v>19</v>
      </c>
      <c r="CM62" s="92" t="s">
        <v>85</v>
      </c>
    </row>
    <row r="63" spans="1:91" s="5" customFormat="1" ht="16.5" customHeight="1">
      <c r="A63" s="82" t="s">
        <v>79</v>
      </c>
      <c r="B63" s="83"/>
      <c r="C63" s="84"/>
      <c r="D63" s="361" t="s">
        <v>106</v>
      </c>
      <c r="E63" s="361"/>
      <c r="F63" s="361"/>
      <c r="G63" s="361"/>
      <c r="H63" s="361"/>
      <c r="I63" s="85"/>
      <c r="J63" s="361" t="s">
        <v>107</v>
      </c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57">
        <f>'001 - Vedlejší rozpočtové...'!J30</f>
        <v>0</v>
      </c>
      <c r="AH63" s="358"/>
      <c r="AI63" s="358"/>
      <c r="AJ63" s="358"/>
      <c r="AK63" s="358"/>
      <c r="AL63" s="358"/>
      <c r="AM63" s="358"/>
      <c r="AN63" s="357">
        <f t="shared" si="0"/>
        <v>0</v>
      </c>
      <c r="AO63" s="358"/>
      <c r="AP63" s="358"/>
      <c r="AQ63" s="86" t="s">
        <v>82</v>
      </c>
      <c r="AR63" s="87"/>
      <c r="AS63" s="102">
        <v>0</v>
      </c>
      <c r="AT63" s="103">
        <f t="shared" si="1"/>
        <v>0</v>
      </c>
      <c r="AU63" s="104">
        <f>'001 - Vedlejší rozpočtové...'!P86</f>
        <v>0</v>
      </c>
      <c r="AV63" s="103">
        <f>'001 - Vedlejší rozpočtové...'!J33</f>
        <v>0</v>
      </c>
      <c r="AW63" s="103">
        <f>'001 - Vedlejší rozpočtové...'!J34</f>
        <v>0</v>
      </c>
      <c r="AX63" s="103">
        <f>'001 - Vedlejší rozpočtové...'!J35</f>
        <v>0</v>
      </c>
      <c r="AY63" s="103">
        <f>'001 - Vedlejší rozpočtové...'!J36</f>
        <v>0</v>
      </c>
      <c r="AZ63" s="103">
        <f>'001 - Vedlejší rozpočtové...'!F33</f>
        <v>0</v>
      </c>
      <c r="BA63" s="103">
        <f>'001 - Vedlejší rozpočtové...'!F34</f>
        <v>0</v>
      </c>
      <c r="BB63" s="103">
        <f>'001 - Vedlejší rozpočtové...'!F35</f>
        <v>0</v>
      </c>
      <c r="BC63" s="103">
        <f>'001 - Vedlejší rozpočtové...'!F36</f>
        <v>0</v>
      </c>
      <c r="BD63" s="105">
        <f>'001 - Vedlejší rozpočtové...'!F37</f>
        <v>0</v>
      </c>
      <c r="BT63" s="92" t="s">
        <v>83</v>
      </c>
      <c r="BV63" s="92" t="s">
        <v>77</v>
      </c>
      <c r="BW63" s="92" t="s">
        <v>108</v>
      </c>
      <c r="BX63" s="92" t="s">
        <v>5</v>
      </c>
      <c r="CL63" s="92" t="s">
        <v>19</v>
      </c>
      <c r="CM63" s="92" t="s">
        <v>85</v>
      </c>
    </row>
    <row r="64" spans="1:91" s="1" customFormat="1" ht="30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8"/>
    </row>
    <row r="65" spans="2:44" s="1" customFormat="1" ht="6.95" customHeight="1"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38"/>
    </row>
  </sheetData>
  <sheetProtection algorithmName="SHA-512" hashValue="tTrWx07vkE/1gTOnMn+ZwqBx+GDn+/rS+Z4p9+XtzKbsN6KSItriI57Qm9TIqNHqnmZj2rqAGuvtE6cZLVPuGw==" saltValue="59vNyGgeV3SXW/BdftrFgm36Ttj0Zo/TIjRdWSWm3nM21n+bG6gjjGIyZ03GPkVFNFi8bbBkgqsT51AVlMcRiQ==" spinCount="100000" sheet="1" objects="1" scenarios="1" formatColumns="0" formatRows="0"/>
  <mergeCells count="74"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K57:AF57"/>
    <mergeCell ref="K58:AF58"/>
    <mergeCell ref="K59:AF59"/>
    <mergeCell ref="K60:AF60"/>
    <mergeCell ref="J61:AF61"/>
    <mergeCell ref="J62:AF62"/>
    <mergeCell ref="J63:AF63"/>
    <mergeCell ref="AN62:AP62"/>
    <mergeCell ref="AN63:AP63"/>
    <mergeCell ref="D62:H62"/>
    <mergeCell ref="D55:H55"/>
    <mergeCell ref="D56:H56"/>
    <mergeCell ref="E57:I57"/>
    <mergeCell ref="E58:I58"/>
    <mergeCell ref="E59:I59"/>
    <mergeCell ref="E60:I60"/>
    <mergeCell ref="D61:H61"/>
    <mergeCell ref="D63:H63"/>
    <mergeCell ref="AN55:AP55"/>
    <mergeCell ref="AG55:AM55"/>
    <mergeCell ref="AN56:AP56"/>
    <mergeCell ref="AG56:AM56"/>
    <mergeCell ref="AN57:AP57"/>
    <mergeCell ref="L33:P33"/>
    <mergeCell ref="AN61:AP61"/>
    <mergeCell ref="AN58:AP58"/>
    <mergeCell ref="AN59:AP59"/>
    <mergeCell ref="AN60:AP60"/>
    <mergeCell ref="AN52:AP52"/>
    <mergeCell ref="AG52:AM52"/>
    <mergeCell ref="AG57:AM57"/>
    <mergeCell ref="AG58:AM58"/>
    <mergeCell ref="AG59:AM59"/>
    <mergeCell ref="AG60:AM60"/>
    <mergeCell ref="AG61:AM61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SO 01 - Přípravné a boura...'!C2" display="/"/>
    <hyperlink ref="A57" location="'SO 02 - Budova přípravny'!C2" display="/"/>
    <hyperlink ref="A58" location="'01 - Vodovodní přípojka d...'!C2" display="/"/>
    <hyperlink ref="A59" location="'02 - Elektroinstalace, hr...'!C2" display="/"/>
    <hyperlink ref="A60" location="'03 - Vytápění'!C2" display="/"/>
    <hyperlink ref="A61" location="'SO 03 - Doplnění obvodové...'!C2" display="/"/>
    <hyperlink ref="A62" location="'SO 04 - Zpevněné plochy'!C2" display="/"/>
    <hyperlink ref="A63" location="'001 - Vedlejší rozpočtové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249" customWidth="1"/>
    <col min="2" max="2" width="1.6640625" style="249" customWidth="1"/>
    <col min="3" max="4" width="5" style="249" customWidth="1"/>
    <col min="5" max="5" width="11.6640625" style="249" customWidth="1"/>
    <col min="6" max="6" width="9.1640625" style="249" customWidth="1"/>
    <col min="7" max="7" width="5" style="249" customWidth="1"/>
    <col min="8" max="8" width="77.83203125" style="249" customWidth="1"/>
    <col min="9" max="10" width="20" style="249" customWidth="1"/>
    <col min="11" max="11" width="1.6640625" style="249" customWidth="1"/>
  </cols>
  <sheetData>
    <row r="1" spans="2:11" ht="37.5" customHeight="1"/>
    <row r="2" spans="2:1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15" customFormat="1" ht="45" customHeight="1">
      <c r="B3" s="253"/>
      <c r="C3" s="382" t="s">
        <v>1533</v>
      </c>
      <c r="D3" s="382"/>
      <c r="E3" s="382"/>
      <c r="F3" s="382"/>
      <c r="G3" s="382"/>
      <c r="H3" s="382"/>
      <c r="I3" s="382"/>
      <c r="J3" s="382"/>
      <c r="K3" s="254"/>
    </row>
    <row r="4" spans="2:11" ht="25.5" customHeight="1">
      <c r="B4" s="255"/>
      <c r="C4" s="385" t="s">
        <v>1534</v>
      </c>
      <c r="D4" s="385"/>
      <c r="E4" s="385"/>
      <c r="F4" s="385"/>
      <c r="G4" s="385"/>
      <c r="H4" s="385"/>
      <c r="I4" s="385"/>
      <c r="J4" s="385"/>
      <c r="K4" s="256"/>
    </row>
    <row r="5" spans="2:11" ht="5.25" customHeight="1">
      <c r="B5" s="255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5"/>
      <c r="C6" s="383" t="s">
        <v>1535</v>
      </c>
      <c r="D6" s="383"/>
      <c r="E6" s="383"/>
      <c r="F6" s="383"/>
      <c r="G6" s="383"/>
      <c r="H6" s="383"/>
      <c r="I6" s="383"/>
      <c r="J6" s="383"/>
      <c r="K6" s="256"/>
    </row>
    <row r="7" spans="2:11" ht="15" customHeight="1">
      <c r="B7" s="259"/>
      <c r="C7" s="383" t="s">
        <v>1536</v>
      </c>
      <c r="D7" s="383"/>
      <c r="E7" s="383"/>
      <c r="F7" s="383"/>
      <c r="G7" s="383"/>
      <c r="H7" s="383"/>
      <c r="I7" s="383"/>
      <c r="J7" s="383"/>
      <c r="K7" s="256"/>
    </row>
    <row r="8" spans="2:1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ht="15" customHeight="1">
      <c r="B9" s="259"/>
      <c r="C9" s="383" t="s">
        <v>1537</v>
      </c>
      <c r="D9" s="383"/>
      <c r="E9" s="383"/>
      <c r="F9" s="383"/>
      <c r="G9" s="383"/>
      <c r="H9" s="383"/>
      <c r="I9" s="383"/>
      <c r="J9" s="383"/>
      <c r="K9" s="256"/>
    </row>
    <row r="10" spans="2:11" ht="15" customHeight="1">
      <c r="B10" s="259"/>
      <c r="C10" s="258"/>
      <c r="D10" s="383" t="s">
        <v>1538</v>
      </c>
      <c r="E10" s="383"/>
      <c r="F10" s="383"/>
      <c r="G10" s="383"/>
      <c r="H10" s="383"/>
      <c r="I10" s="383"/>
      <c r="J10" s="383"/>
      <c r="K10" s="256"/>
    </row>
    <row r="11" spans="2:11" ht="15" customHeight="1">
      <c r="B11" s="259"/>
      <c r="C11" s="260"/>
      <c r="D11" s="383" t="s">
        <v>1539</v>
      </c>
      <c r="E11" s="383"/>
      <c r="F11" s="383"/>
      <c r="G11" s="383"/>
      <c r="H11" s="383"/>
      <c r="I11" s="383"/>
      <c r="J11" s="383"/>
      <c r="K11" s="256"/>
    </row>
    <row r="12" spans="2:1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ht="15" customHeight="1">
      <c r="B13" s="259"/>
      <c r="C13" s="260"/>
      <c r="D13" s="261" t="s">
        <v>1540</v>
      </c>
      <c r="E13" s="258"/>
      <c r="F13" s="258"/>
      <c r="G13" s="258"/>
      <c r="H13" s="258"/>
      <c r="I13" s="258"/>
      <c r="J13" s="258"/>
      <c r="K13" s="256"/>
    </row>
    <row r="14" spans="2:1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ht="15" customHeight="1">
      <c r="B15" s="259"/>
      <c r="C15" s="260"/>
      <c r="D15" s="383" t="s">
        <v>1541</v>
      </c>
      <c r="E15" s="383"/>
      <c r="F15" s="383"/>
      <c r="G15" s="383"/>
      <c r="H15" s="383"/>
      <c r="I15" s="383"/>
      <c r="J15" s="383"/>
      <c r="K15" s="256"/>
    </row>
    <row r="16" spans="2:11" ht="15" customHeight="1">
      <c r="B16" s="259"/>
      <c r="C16" s="260"/>
      <c r="D16" s="383" t="s">
        <v>1542</v>
      </c>
      <c r="E16" s="383"/>
      <c r="F16" s="383"/>
      <c r="G16" s="383"/>
      <c r="H16" s="383"/>
      <c r="I16" s="383"/>
      <c r="J16" s="383"/>
      <c r="K16" s="256"/>
    </row>
    <row r="17" spans="2:11" ht="15" customHeight="1">
      <c r="B17" s="259"/>
      <c r="C17" s="260"/>
      <c r="D17" s="383" t="s">
        <v>1543</v>
      </c>
      <c r="E17" s="383"/>
      <c r="F17" s="383"/>
      <c r="G17" s="383"/>
      <c r="H17" s="383"/>
      <c r="I17" s="383"/>
      <c r="J17" s="383"/>
      <c r="K17" s="256"/>
    </row>
    <row r="18" spans="2:11" ht="15" customHeight="1">
      <c r="B18" s="259"/>
      <c r="C18" s="260"/>
      <c r="D18" s="260"/>
      <c r="E18" s="262" t="s">
        <v>82</v>
      </c>
      <c r="F18" s="383" t="s">
        <v>1544</v>
      </c>
      <c r="G18" s="383"/>
      <c r="H18" s="383"/>
      <c r="I18" s="383"/>
      <c r="J18" s="383"/>
      <c r="K18" s="256"/>
    </row>
    <row r="19" spans="2:11" ht="15" customHeight="1">
      <c r="B19" s="259"/>
      <c r="C19" s="260"/>
      <c r="D19" s="260"/>
      <c r="E19" s="262" t="s">
        <v>1545</v>
      </c>
      <c r="F19" s="383" t="s">
        <v>1546</v>
      </c>
      <c r="G19" s="383"/>
      <c r="H19" s="383"/>
      <c r="I19" s="383"/>
      <c r="J19" s="383"/>
      <c r="K19" s="256"/>
    </row>
    <row r="20" spans="2:11" ht="15" customHeight="1">
      <c r="B20" s="259"/>
      <c r="C20" s="260"/>
      <c r="D20" s="260"/>
      <c r="E20" s="262" t="s">
        <v>1547</v>
      </c>
      <c r="F20" s="383" t="s">
        <v>1548</v>
      </c>
      <c r="G20" s="383"/>
      <c r="H20" s="383"/>
      <c r="I20" s="383"/>
      <c r="J20" s="383"/>
      <c r="K20" s="256"/>
    </row>
    <row r="21" spans="2:11" ht="15" customHeight="1">
      <c r="B21" s="259"/>
      <c r="C21" s="260"/>
      <c r="D21" s="260"/>
      <c r="E21" s="262" t="s">
        <v>1549</v>
      </c>
      <c r="F21" s="383" t="s">
        <v>1550</v>
      </c>
      <c r="G21" s="383"/>
      <c r="H21" s="383"/>
      <c r="I21" s="383"/>
      <c r="J21" s="383"/>
      <c r="K21" s="256"/>
    </row>
    <row r="22" spans="2:11" ht="15" customHeight="1">
      <c r="B22" s="259"/>
      <c r="C22" s="260"/>
      <c r="D22" s="260"/>
      <c r="E22" s="262" t="s">
        <v>1015</v>
      </c>
      <c r="F22" s="383" t="s">
        <v>1016</v>
      </c>
      <c r="G22" s="383"/>
      <c r="H22" s="383"/>
      <c r="I22" s="383"/>
      <c r="J22" s="383"/>
      <c r="K22" s="256"/>
    </row>
    <row r="23" spans="2:11" ht="15" customHeight="1">
      <c r="B23" s="259"/>
      <c r="C23" s="260"/>
      <c r="D23" s="260"/>
      <c r="E23" s="262" t="s">
        <v>89</v>
      </c>
      <c r="F23" s="383" t="s">
        <v>1551</v>
      </c>
      <c r="G23" s="383"/>
      <c r="H23" s="383"/>
      <c r="I23" s="383"/>
      <c r="J23" s="383"/>
      <c r="K23" s="256"/>
    </row>
    <row r="24" spans="2:1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ht="15" customHeight="1">
      <c r="B25" s="259"/>
      <c r="C25" s="383" t="s">
        <v>1552</v>
      </c>
      <c r="D25" s="383"/>
      <c r="E25" s="383"/>
      <c r="F25" s="383"/>
      <c r="G25" s="383"/>
      <c r="H25" s="383"/>
      <c r="I25" s="383"/>
      <c r="J25" s="383"/>
      <c r="K25" s="256"/>
    </row>
    <row r="26" spans="2:11" ht="15" customHeight="1">
      <c r="B26" s="259"/>
      <c r="C26" s="383" t="s">
        <v>1553</v>
      </c>
      <c r="D26" s="383"/>
      <c r="E26" s="383"/>
      <c r="F26" s="383"/>
      <c r="G26" s="383"/>
      <c r="H26" s="383"/>
      <c r="I26" s="383"/>
      <c r="J26" s="383"/>
      <c r="K26" s="256"/>
    </row>
    <row r="27" spans="2:11" ht="15" customHeight="1">
      <c r="B27" s="259"/>
      <c r="C27" s="258"/>
      <c r="D27" s="383" t="s">
        <v>1554</v>
      </c>
      <c r="E27" s="383"/>
      <c r="F27" s="383"/>
      <c r="G27" s="383"/>
      <c r="H27" s="383"/>
      <c r="I27" s="383"/>
      <c r="J27" s="383"/>
      <c r="K27" s="256"/>
    </row>
    <row r="28" spans="2:11" ht="15" customHeight="1">
      <c r="B28" s="259"/>
      <c r="C28" s="260"/>
      <c r="D28" s="383" t="s">
        <v>1555</v>
      </c>
      <c r="E28" s="383"/>
      <c r="F28" s="383"/>
      <c r="G28" s="383"/>
      <c r="H28" s="383"/>
      <c r="I28" s="383"/>
      <c r="J28" s="383"/>
      <c r="K28" s="256"/>
    </row>
    <row r="29" spans="2:1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ht="15" customHeight="1">
      <c r="B30" s="259"/>
      <c r="C30" s="260"/>
      <c r="D30" s="383" t="s">
        <v>1556</v>
      </c>
      <c r="E30" s="383"/>
      <c r="F30" s="383"/>
      <c r="G30" s="383"/>
      <c r="H30" s="383"/>
      <c r="I30" s="383"/>
      <c r="J30" s="383"/>
      <c r="K30" s="256"/>
    </row>
    <row r="31" spans="2:11" ht="15" customHeight="1">
      <c r="B31" s="259"/>
      <c r="C31" s="260"/>
      <c r="D31" s="383" t="s">
        <v>1557</v>
      </c>
      <c r="E31" s="383"/>
      <c r="F31" s="383"/>
      <c r="G31" s="383"/>
      <c r="H31" s="383"/>
      <c r="I31" s="383"/>
      <c r="J31" s="383"/>
      <c r="K31" s="256"/>
    </row>
    <row r="32" spans="2:1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ht="15" customHeight="1">
      <c r="B33" s="259"/>
      <c r="C33" s="260"/>
      <c r="D33" s="383" t="s">
        <v>1558</v>
      </c>
      <c r="E33" s="383"/>
      <c r="F33" s="383"/>
      <c r="G33" s="383"/>
      <c r="H33" s="383"/>
      <c r="I33" s="383"/>
      <c r="J33" s="383"/>
      <c r="K33" s="256"/>
    </row>
    <row r="34" spans="2:11" ht="15" customHeight="1">
      <c r="B34" s="259"/>
      <c r="C34" s="260"/>
      <c r="D34" s="383" t="s">
        <v>1559</v>
      </c>
      <c r="E34" s="383"/>
      <c r="F34" s="383"/>
      <c r="G34" s="383"/>
      <c r="H34" s="383"/>
      <c r="I34" s="383"/>
      <c r="J34" s="383"/>
      <c r="K34" s="256"/>
    </row>
    <row r="35" spans="2:11" ht="15" customHeight="1">
      <c r="B35" s="259"/>
      <c r="C35" s="260"/>
      <c r="D35" s="383" t="s">
        <v>1560</v>
      </c>
      <c r="E35" s="383"/>
      <c r="F35" s="383"/>
      <c r="G35" s="383"/>
      <c r="H35" s="383"/>
      <c r="I35" s="383"/>
      <c r="J35" s="383"/>
      <c r="K35" s="256"/>
    </row>
    <row r="36" spans="2:11" ht="15" customHeight="1">
      <c r="B36" s="259"/>
      <c r="C36" s="260"/>
      <c r="D36" s="258"/>
      <c r="E36" s="261" t="s">
        <v>128</v>
      </c>
      <c r="F36" s="258"/>
      <c r="G36" s="383" t="s">
        <v>1561</v>
      </c>
      <c r="H36" s="383"/>
      <c r="I36" s="383"/>
      <c r="J36" s="383"/>
      <c r="K36" s="256"/>
    </row>
    <row r="37" spans="2:11" ht="30.75" customHeight="1">
      <c r="B37" s="259"/>
      <c r="C37" s="260"/>
      <c r="D37" s="258"/>
      <c r="E37" s="261" t="s">
        <v>1562</v>
      </c>
      <c r="F37" s="258"/>
      <c r="G37" s="383" t="s">
        <v>1563</v>
      </c>
      <c r="H37" s="383"/>
      <c r="I37" s="383"/>
      <c r="J37" s="383"/>
      <c r="K37" s="256"/>
    </row>
    <row r="38" spans="2:11" ht="15" customHeight="1">
      <c r="B38" s="259"/>
      <c r="C38" s="260"/>
      <c r="D38" s="258"/>
      <c r="E38" s="261" t="s">
        <v>56</v>
      </c>
      <c r="F38" s="258"/>
      <c r="G38" s="383" t="s">
        <v>1564</v>
      </c>
      <c r="H38" s="383"/>
      <c r="I38" s="383"/>
      <c r="J38" s="383"/>
      <c r="K38" s="256"/>
    </row>
    <row r="39" spans="2:11" ht="15" customHeight="1">
      <c r="B39" s="259"/>
      <c r="C39" s="260"/>
      <c r="D39" s="258"/>
      <c r="E39" s="261" t="s">
        <v>57</v>
      </c>
      <c r="F39" s="258"/>
      <c r="G39" s="383" t="s">
        <v>1565</v>
      </c>
      <c r="H39" s="383"/>
      <c r="I39" s="383"/>
      <c r="J39" s="383"/>
      <c r="K39" s="256"/>
    </row>
    <row r="40" spans="2:11" ht="15" customHeight="1">
      <c r="B40" s="259"/>
      <c r="C40" s="260"/>
      <c r="D40" s="258"/>
      <c r="E40" s="261" t="s">
        <v>129</v>
      </c>
      <c r="F40" s="258"/>
      <c r="G40" s="383" t="s">
        <v>1566</v>
      </c>
      <c r="H40" s="383"/>
      <c r="I40" s="383"/>
      <c r="J40" s="383"/>
      <c r="K40" s="256"/>
    </row>
    <row r="41" spans="2:11" ht="15" customHeight="1">
      <c r="B41" s="259"/>
      <c r="C41" s="260"/>
      <c r="D41" s="258"/>
      <c r="E41" s="261" t="s">
        <v>130</v>
      </c>
      <c r="F41" s="258"/>
      <c r="G41" s="383" t="s">
        <v>1567</v>
      </c>
      <c r="H41" s="383"/>
      <c r="I41" s="383"/>
      <c r="J41" s="383"/>
      <c r="K41" s="256"/>
    </row>
    <row r="42" spans="2:11" ht="15" customHeight="1">
      <c r="B42" s="259"/>
      <c r="C42" s="260"/>
      <c r="D42" s="258"/>
      <c r="E42" s="261" t="s">
        <v>1568</v>
      </c>
      <c r="F42" s="258"/>
      <c r="G42" s="383" t="s">
        <v>1569</v>
      </c>
      <c r="H42" s="383"/>
      <c r="I42" s="383"/>
      <c r="J42" s="383"/>
      <c r="K42" s="256"/>
    </row>
    <row r="43" spans="2:11" ht="15" customHeight="1">
      <c r="B43" s="259"/>
      <c r="C43" s="260"/>
      <c r="D43" s="258"/>
      <c r="E43" s="261"/>
      <c r="F43" s="258"/>
      <c r="G43" s="383" t="s">
        <v>1570</v>
      </c>
      <c r="H43" s="383"/>
      <c r="I43" s="383"/>
      <c r="J43" s="383"/>
      <c r="K43" s="256"/>
    </row>
    <row r="44" spans="2:11" ht="15" customHeight="1">
      <c r="B44" s="259"/>
      <c r="C44" s="260"/>
      <c r="D44" s="258"/>
      <c r="E44" s="261" t="s">
        <v>1571</v>
      </c>
      <c r="F44" s="258"/>
      <c r="G44" s="383" t="s">
        <v>1572</v>
      </c>
      <c r="H44" s="383"/>
      <c r="I44" s="383"/>
      <c r="J44" s="383"/>
      <c r="K44" s="256"/>
    </row>
    <row r="45" spans="2:11" ht="15" customHeight="1">
      <c r="B45" s="259"/>
      <c r="C45" s="260"/>
      <c r="D45" s="258"/>
      <c r="E45" s="261" t="s">
        <v>132</v>
      </c>
      <c r="F45" s="258"/>
      <c r="G45" s="383" t="s">
        <v>1573</v>
      </c>
      <c r="H45" s="383"/>
      <c r="I45" s="383"/>
      <c r="J45" s="383"/>
      <c r="K45" s="256"/>
    </row>
    <row r="46" spans="2:1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ht="15" customHeight="1">
      <c r="B47" s="259"/>
      <c r="C47" s="260"/>
      <c r="D47" s="383" t="s">
        <v>1574</v>
      </c>
      <c r="E47" s="383"/>
      <c r="F47" s="383"/>
      <c r="G47" s="383"/>
      <c r="H47" s="383"/>
      <c r="I47" s="383"/>
      <c r="J47" s="383"/>
      <c r="K47" s="256"/>
    </row>
    <row r="48" spans="2:11" ht="15" customHeight="1">
      <c r="B48" s="259"/>
      <c r="C48" s="260"/>
      <c r="D48" s="260"/>
      <c r="E48" s="383" t="s">
        <v>1575</v>
      </c>
      <c r="F48" s="383"/>
      <c r="G48" s="383"/>
      <c r="H48" s="383"/>
      <c r="I48" s="383"/>
      <c r="J48" s="383"/>
      <c r="K48" s="256"/>
    </row>
    <row r="49" spans="2:11" ht="15" customHeight="1">
      <c r="B49" s="259"/>
      <c r="C49" s="260"/>
      <c r="D49" s="260"/>
      <c r="E49" s="383" t="s">
        <v>1576</v>
      </c>
      <c r="F49" s="383"/>
      <c r="G49" s="383"/>
      <c r="H49" s="383"/>
      <c r="I49" s="383"/>
      <c r="J49" s="383"/>
      <c r="K49" s="256"/>
    </row>
    <row r="50" spans="2:11" ht="15" customHeight="1">
      <c r="B50" s="259"/>
      <c r="C50" s="260"/>
      <c r="D50" s="260"/>
      <c r="E50" s="383" t="s">
        <v>1577</v>
      </c>
      <c r="F50" s="383"/>
      <c r="G50" s="383"/>
      <c r="H50" s="383"/>
      <c r="I50" s="383"/>
      <c r="J50" s="383"/>
      <c r="K50" s="256"/>
    </row>
    <row r="51" spans="2:11" ht="15" customHeight="1">
      <c r="B51" s="259"/>
      <c r="C51" s="260"/>
      <c r="D51" s="383" t="s">
        <v>1578</v>
      </c>
      <c r="E51" s="383"/>
      <c r="F51" s="383"/>
      <c r="G51" s="383"/>
      <c r="H51" s="383"/>
      <c r="I51" s="383"/>
      <c r="J51" s="383"/>
      <c r="K51" s="256"/>
    </row>
    <row r="52" spans="2:11" ht="25.5" customHeight="1">
      <c r="B52" s="255"/>
      <c r="C52" s="385" t="s">
        <v>1579</v>
      </c>
      <c r="D52" s="385"/>
      <c r="E52" s="385"/>
      <c r="F52" s="385"/>
      <c r="G52" s="385"/>
      <c r="H52" s="385"/>
      <c r="I52" s="385"/>
      <c r="J52" s="385"/>
      <c r="K52" s="256"/>
    </row>
    <row r="53" spans="2:11" ht="5.25" customHeight="1">
      <c r="B53" s="255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ht="15" customHeight="1">
      <c r="B54" s="255"/>
      <c r="C54" s="383" t="s">
        <v>1580</v>
      </c>
      <c r="D54" s="383"/>
      <c r="E54" s="383"/>
      <c r="F54" s="383"/>
      <c r="G54" s="383"/>
      <c r="H54" s="383"/>
      <c r="I54" s="383"/>
      <c r="J54" s="383"/>
      <c r="K54" s="256"/>
    </row>
    <row r="55" spans="2:11" ht="15" customHeight="1">
      <c r="B55" s="255"/>
      <c r="C55" s="383" t="s">
        <v>1581</v>
      </c>
      <c r="D55" s="383"/>
      <c r="E55" s="383"/>
      <c r="F55" s="383"/>
      <c r="G55" s="383"/>
      <c r="H55" s="383"/>
      <c r="I55" s="383"/>
      <c r="J55" s="383"/>
      <c r="K55" s="256"/>
    </row>
    <row r="56" spans="2:11" ht="12.75" customHeight="1">
      <c r="B56" s="255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ht="15" customHeight="1">
      <c r="B57" s="255"/>
      <c r="C57" s="383" t="s">
        <v>1582</v>
      </c>
      <c r="D57" s="383"/>
      <c r="E57" s="383"/>
      <c r="F57" s="383"/>
      <c r="G57" s="383"/>
      <c r="H57" s="383"/>
      <c r="I57" s="383"/>
      <c r="J57" s="383"/>
      <c r="K57" s="256"/>
    </row>
    <row r="58" spans="2:11" ht="15" customHeight="1">
      <c r="B58" s="255"/>
      <c r="C58" s="260"/>
      <c r="D58" s="383" t="s">
        <v>1583</v>
      </c>
      <c r="E58" s="383"/>
      <c r="F58" s="383"/>
      <c r="G58" s="383"/>
      <c r="H58" s="383"/>
      <c r="I58" s="383"/>
      <c r="J58" s="383"/>
      <c r="K58" s="256"/>
    </row>
    <row r="59" spans="2:11" ht="15" customHeight="1">
      <c r="B59" s="255"/>
      <c r="C59" s="260"/>
      <c r="D59" s="383" t="s">
        <v>1584</v>
      </c>
      <c r="E59" s="383"/>
      <c r="F59" s="383"/>
      <c r="G59" s="383"/>
      <c r="H59" s="383"/>
      <c r="I59" s="383"/>
      <c r="J59" s="383"/>
      <c r="K59" s="256"/>
    </row>
    <row r="60" spans="2:11" ht="15" customHeight="1">
      <c r="B60" s="255"/>
      <c r="C60" s="260"/>
      <c r="D60" s="383" t="s">
        <v>1585</v>
      </c>
      <c r="E60" s="383"/>
      <c r="F60" s="383"/>
      <c r="G60" s="383"/>
      <c r="H60" s="383"/>
      <c r="I60" s="383"/>
      <c r="J60" s="383"/>
      <c r="K60" s="256"/>
    </row>
    <row r="61" spans="2:11" ht="15" customHeight="1">
      <c r="B61" s="255"/>
      <c r="C61" s="260"/>
      <c r="D61" s="383" t="s">
        <v>1586</v>
      </c>
      <c r="E61" s="383"/>
      <c r="F61" s="383"/>
      <c r="G61" s="383"/>
      <c r="H61" s="383"/>
      <c r="I61" s="383"/>
      <c r="J61" s="383"/>
      <c r="K61" s="256"/>
    </row>
    <row r="62" spans="2:11" ht="15" customHeight="1">
      <c r="B62" s="255"/>
      <c r="C62" s="260"/>
      <c r="D62" s="386" t="s">
        <v>1587</v>
      </c>
      <c r="E62" s="386"/>
      <c r="F62" s="386"/>
      <c r="G62" s="386"/>
      <c r="H62" s="386"/>
      <c r="I62" s="386"/>
      <c r="J62" s="386"/>
      <c r="K62" s="256"/>
    </row>
    <row r="63" spans="2:11" ht="15" customHeight="1">
      <c r="B63" s="255"/>
      <c r="C63" s="260"/>
      <c r="D63" s="383" t="s">
        <v>1588</v>
      </c>
      <c r="E63" s="383"/>
      <c r="F63" s="383"/>
      <c r="G63" s="383"/>
      <c r="H63" s="383"/>
      <c r="I63" s="383"/>
      <c r="J63" s="383"/>
      <c r="K63" s="256"/>
    </row>
    <row r="64" spans="2:11" ht="12.75" customHeight="1">
      <c r="B64" s="255"/>
      <c r="C64" s="260"/>
      <c r="D64" s="260"/>
      <c r="E64" s="263"/>
      <c r="F64" s="260"/>
      <c r="G64" s="260"/>
      <c r="H64" s="260"/>
      <c r="I64" s="260"/>
      <c r="J64" s="260"/>
      <c r="K64" s="256"/>
    </row>
    <row r="65" spans="2:11" ht="15" customHeight="1">
      <c r="B65" s="255"/>
      <c r="C65" s="260"/>
      <c r="D65" s="383" t="s">
        <v>1589</v>
      </c>
      <c r="E65" s="383"/>
      <c r="F65" s="383"/>
      <c r="G65" s="383"/>
      <c r="H65" s="383"/>
      <c r="I65" s="383"/>
      <c r="J65" s="383"/>
      <c r="K65" s="256"/>
    </row>
    <row r="66" spans="2:11" ht="15" customHeight="1">
      <c r="B66" s="255"/>
      <c r="C66" s="260"/>
      <c r="D66" s="386" t="s">
        <v>1590</v>
      </c>
      <c r="E66" s="386"/>
      <c r="F66" s="386"/>
      <c r="G66" s="386"/>
      <c r="H66" s="386"/>
      <c r="I66" s="386"/>
      <c r="J66" s="386"/>
      <c r="K66" s="256"/>
    </row>
    <row r="67" spans="2:11" ht="15" customHeight="1">
      <c r="B67" s="255"/>
      <c r="C67" s="260"/>
      <c r="D67" s="383" t="s">
        <v>1591</v>
      </c>
      <c r="E67" s="383"/>
      <c r="F67" s="383"/>
      <c r="G67" s="383"/>
      <c r="H67" s="383"/>
      <c r="I67" s="383"/>
      <c r="J67" s="383"/>
      <c r="K67" s="256"/>
    </row>
    <row r="68" spans="2:11" ht="15" customHeight="1">
      <c r="B68" s="255"/>
      <c r="C68" s="260"/>
      <c r="D68" s="383" t="s">
        <v>1592</v>
      </c>
      <c r="E68" s="383"/>
      <c r="F68" s="383"/>
      <c r="G68" s="383"/>
      <c r="H68" s="383"/>
      <c r="I68" s="383"/>
      <c r="J68" s="383"/>
      <c r="K68" s="256"/>
    </row>
    <row r="69" spans="2:11" ht="15" customHeight="1">
      <c r="B69" s="255"/>
      <c r="C69" s="260"/>
      <c r="D69" s="383" t="s">
        <v>1593</v>
      </c>
      <c r="E69" s="383"/>
      <c r="F69" s="383"/>
      <c r="G69" s="383"/>
      <c r="H69" s="383"/>
      <c r="I69" s="383"/>
      <c r="J69" s="383"/>
      <c r="K69" s="256"/>
    </row>
    <row r="70" spans="2:11" ht="15" customHeight="1">
      <c r="B70" s="255"/>
      <c r="C70" s="260"/>
      <c r="D70" s="383" t="s">
        <v>1594</v>
      </c>
      <c r="E70" s="383"/>
      <c r="F70" s="383"/>
      <c r="G70" s="383"/>
      <c r="H70" s="383"/>
      <c r="I70" s="383"/>
      <c r="J70" s="383"/>
      <c r="K70" s="256"/>
    </row>
    <row r="71" spans="2:1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ht="45" customHeight="1">
      <c r="B75" s="272"/>
      <c r="C75" s="384" t="s">
        <v>1595</v>
      </c>
      <c r="D75" s="384"/>
      <c r="E75" s="384"/>
      <c r="F75" s="384"/>
      <c r="G75" s="384"/>
      <c r="H75" s="384"/>
      <c r="I75" s="384"/>
      <c r="J75" s="384"/>
      <c r="K75" s="273"/>
    </row>
    <row r="76" spans="2:11" ht="17.25" customHeight="1">
      <c r="B76" s="272"/>
      <c r="C76" s="274" t="s">
        <v>1596</v>
      </c>
      <c r="D76" s="274"/>
      <c r="E76" s="274"/>
      <c r="F76" s="274" t="s">
        <v>1597</v>
      </c>
      <c r="G76" s="275"/>
      <c r="H76" s="274" t="s">
        <v>57</v>
      </c>
      <c r="I76" s="274" t="s">
        <v>60</v>
      </c>
      <c r="J76" s="274" t="s">
        <v>1598</v>
      </c>
      <c r="K76" s="273"/>
    </row>
    <row r="77" spans="2:11" ht="17.25" customHeight="1">
      <c r="B77" s="272"/>
      <c r="C77" s="276" t="s">
        <v>1599</v>
      </c>
      <c r="D77" s="276"/>
      <c r="E77" s="276"/>
      <c r="F77" s="277" t="s">
        <v>1600</v>
      </c>
      <c r="G77" s="278"/>
      <c r="H77" s="276"/>
      <c r="I77" s="276"/>
      <c r="J77" s="276" t="s">
        <v>1601</v>
      </c>
      <c r="K77" s="273"/>
    </row>
    <row r="78" spans="2:11" ht="5.25" customHeight="1">
      <c r="B78" s="272"/>
      <c r="C78" s="279"/>
      <c r="D78" s="279"/>
      <c r="E78" s="279"/>
      <c r="F78" s="279"/>
      <c r="G78" s="280"/>
      <c r="H78" s="279"/>
      <c r="I78" s="279"/>
      <c r="J78" s="279"/>
      <c r="K78" s="273"/>
    </row>
    <row r="79" spans="2:11" ht="15" customHeight="1">
      <c r="B79" s="272"/>
      <c r="C79" s="261" t="s">
        <v>56</v>
      </c>
      <c r="D79" s="279"/>
      <c r="E79" s="279"/>
      <c r="F79" s="281" t="s">
        <v>1602</v>
      </c>
      <c r="G79" s="280"/>
      <c r="H79" s="261" t="s">
        <v>1603</v>
      </c>
      <c r="I79" s="261" t="s">
        <v>1604</v>
      </c>
      <c r="J79" s="261">
        <v>20</v>
      </c>
      <c r="K79" s="273"/>
    </row>
    <row r="80" spans="2:11" ht="15" customHeight="1">
      <c r="B80" s="272"/>
      <c r="C80" s="261" t="s">
        <v>1605</v>
      </c>
      <c r="D80" s="261"/>
      <c r="E80" s="261"/>
      <c r="F80" s="281" t="s">
        <v>1602</v>
      </c>
      <c r="G80" s="280"/>
      <c r="H80" s="261" t="s">
        <v>1606</v>
      </c>
      <c r="I80" s="261" t="s">
        <v>1604</v>
      </c>
      <c r="J80" s="261">
        <v>120</v>
      </c>
      <c r="K80" s="273"/>
    </row>
    <row r="81" spans="2:11" ht="15" customHeight="1">
      <c r="B81" s="282"/>
      <c r="C81" s="261" t="s">
        <v>1607</v>
      </c>
      <c r="D81" s="261"/>
      <c r="E81" s="261"/>
      <c r="F81" s="281" t="s">
        <v>1608</v>
      </c>
      <c r="G81" s="280"/>
      <c r="H81" s="261" t="s">
        <v>1609</v>
      </c>
      <c r="I81" s="261" t="s">
        <v>1604</v>
      </c>
      <c r="J81" s="261">
        <v>50</v>
      </c>
      <c r="K81" s="273"/>
    </row>
    <row r="82" spans="2:11" ht="15" customHeight="1">
      <c r="B82" s="282"/>
      <c r="C82" s="261" t="s">
        <v>1610</v>
      </c>
      <c r="D82" s="261"/>
      <c r="E82" s="261"/>
      <c r="F82" s="281" t="s">
        <v>1602</v>
      </c>
      <c r="G82" s="280"/>
      <c r="H82" s="261" t="s">
        <v>1611</v>
      </c>
      <c r="I82" s="261" t="s">
        <v>1612</v>
      </c>
      <c r="J82" s="261"/>
      <c r="K82" s="273"/>
    </row>
    <row r="83" spans="2:11" ht="15" customHeight="1">
      <c r="B83" s="282"/>
      <c r="C83" s="283" t="s">
        <v>1613</v>
      </c>
      <c r="D83" s="283"/>
      <c r="E83" s="283"/>
      <c r="F83" s="284" t="s">
        <v>1608</v>
      </c>
      <c r="G83" s="283"/>
      <c r="H83" s="283" t="s">
        <v>1614</v>
      </c>
      <c r="I83" s="283" t="s">
        <v>1604</v>
      </c>
      <c r="J83" s="283">
        <v>15</v>
      </c>
      <c r="K83" s="273"/>
    </row>
    <row r="84" spans="2:11" ht="15" customHeight="1">
      <c r="B84" s="282"/>
      <c r="C84" s="283" t="s">
        <v>1615</v>
      </c>
      <c r="D84" s="283"/>
      <c r="E84" s="283"/>
      <c r="F84" s="284" t="s">
        <v>1608</v>
      </c>
      <c r="G84" s="283"/>
      <c r="H84" s="283" t="s">
        <v>1616</v>
      </c>
      <c r="I84" s="283" t="s">
        <v>1604</v>
      </c>
      <c r="J84" s="283">
        <v>15</v>
      </c>
      <c r="K84" s="273"/>
    </row>
    <row r="85" spans="2:11" ht="15" customHeight="1">
      <c r="B85" s="282"/>
      <c r="C85" s="283" t="s">
        <v>1617</v>
      </c>
      <c r="D85" s="283"/>
      <c r="E85" s="283"/>
      <c r="F85" s="284" t="s">
        <v>1608</v>
      </c>
      <c r="G85" s="283"/>
      <c r="H85" s="283" t="s">
        <v>1618</v>
      </c>
      <c r="I85" s="283" t="s">
        <v>1604</v>
      </c>
      <c r="J85" s="283">
        <v>20</v>
      </c>
      <c r="K85" s="273"/>
    </row>
    <row r="86" spans="2:11" ht="15" customHeight="1">
      <c r="B86" s="282"/>
      <c r="C86" s="283" t="s">
        <v>1619</v>
      </c>
      <c r="D86" s="283"/>
      <c r="E86" s="283"/>
      <c r="F86" s="284" t="s">
        <v>1608</v>
      </c>
      <c r="G86" s="283"/>
      <c r="H86" s="283" t="s">
        <v>1620</v>
      </c>
      <c r="I86" s="283" t="s">
        <v>1604</v>
      </c>
      <c r="J86" s="283">
        <v>20</v>
      </c>
      <c r="K86" s="273"/>
    </row>
    <row r="87" spans="2:11" ht="15" customHeight="1">
      <c r="B87" s="282"/>
      <c r="C87" s="261" t="s">
        <v>1621</v>
      </c>
      <c r="D87" s="261"/>
      <c r="E87" s="261"/>
      <c r="F87" s="281" t="s">
        <v>1608</v>
      </c>
      <c r="G87" s="280"/>
      <c r="H87" s="261" t="s">
        <v>1622</v>
      </c>
      <c r="I87" s="261" t="s">
        <v>1604</v>
      </c>
      <c r="J87" s="261">
        <v>50</v>
      </c>
      <c r="K87" s="273"/>
    </row>
    <row r="88" spans="2:11" ht="15" customHeight="1">
      <c r="B88" s="282"/>
      <c r="C88" s="261" t="s">
        <v>1623</v>
      </c>
      <c r="D88" s="261"/>
      <c r="E88" s="261"/>
      <c r="F88" s="281" t="s">
        <v>1608</v>
      </c>
      <c r="G88" s="280"/>
      <c r="H88" s="261" t="s">
        <v>1624</v>
      </c>
      <c r="I88" s="261" t="s">
        <v>1604</v>
      </c>
      <c r="J88" s="261">
        <v>20</v>
      </c>
      <c r="K88" s="273"/>
    </row>
    <row r="89" spans="2:11" ht="15" customHeight="1">
      <c r="B89" s="282"/>
      <c r="C89" s="261" t="s">
        <v>1625</v>
      </c>
      <c r="D89" s="261"/>
      <c r="E89" s="261"/>
      <c r="F89" s="281" t="s">
        <v>1608</v>
      </c>
      <c r="G89" s="280"/>
      <c r="H89" s="261" t="s">
        <v>1626</v>
      </c>
      <c r="I89" s="261" t="s">
        <v>1604</v>
      </c>
      <c r="J89" s="261">
        <v>20</v>
      </c>
      <c r="K89" s="273"/>
    </row>
    <row r="90" spans="2:11" ht="15" customHeight="1">
      <c r="B90" s="282"/>
      <c r="C90" s="261" t="s">
        <v>1627</v>
      </c>
      <c r="D90" s="261"/>
      <c r="E90" s="261"/>
      <c r="F90" s="281" t="s">
        <v>1608</v>
      </c>
      <c r="G90" s="280"/>
      <c r="H90" s="261" t="s">
        <v>1628</v>
      </c>
      <c r="I90" s="261" t="s">
        <v>1604</v>
      </c>
      <c r="J90" s="261">
        <v>50</v>
      </c>
      <c r="K90" s="273"/>
    </row>
    <row r="91" spans="2:11" ht="15" customHeight="1">
      <c r="B91" s="282"/>
      <c r="C91" s="261" t="s">
        <v>1629</v>
      </c>
      <c r="D91" s="261"/>
      <c r="E91" s="261"/>
      <c r="F91" s="281" t="s">
        <v>1608</v>
      </c>
      <c r="G91" s="280"/>
      <c r="H91" s="261" t="s">
        <v>1629</v>
      </c>
      <c r="I91" s="261" t="s">
        <v>1604</v>
      </c>
      <c r="J91" s="261">
        <v>50</v>
      </c>
      <c r="K91" s="273"/>
    </row>
    <row r="92" spans="2:11" ht="15" customHeight="1">
      <c r="B92" s="282"/>
      <c r="C92" s="261" t="s">
        <v>1630</v>
      </c>
      <c r="D92" s="261"/>
      <c r="E92" s="261"/>
      <c r="F92" s="281" t="s">
        <v>1608</v>
      </c>
      <c r="G92" s="280"/>
      <c r="H92" s="261" t="s">
        <v>1631</v>
      </c>
      <c r="I92" s="261" t="s">
        <v>1604</v>
      </c>
      <c r="J92" s="261">
        <v>255</v>
      </c>
      <c r="K92" s="273"/>
    </row>
    <row r="93" spans="2:11" ht="15" customHeight="1">
      <c r="B93" s="282"/>
      <c r="C93" s="261" t="s">
        <v>1632</v>
      </c>
      <c r="D93" s="261"/>
      <c r="E93" s="261"/>
      <c r="F93" s="281" t="s">
        <v>1602</v>
      </c>
      <c r="G93" s="280"/>
      <c r="H93" s="261" t="s">
        <v>1633</v>
      </c>
      <c r="I93" s="261" t="s">
        <v>1634</v>
      </c>
      <c r="J93" s="261"/>
      <c r="K93" s="273"/>
    </row>
    <row r="94" spans="2:11" ht="15" customHeight="1">
      <c r="B94" s="282"/>
      <c r="C94" s="261" t="s">
        <v>1635</v>
      </c>
      <c r="D94" s="261"/>
      <c r="E94" s="261"/>
      <c r="F94" s="281" t="s">
        <v>1602</v>
      </c>
      <c r="G94" s="280"/>
      <c r="H94" s="261" t="s">
        <v>1636</v>
      </c>
      <c r="I94" s="261" t="s">
        <v>1637</v>
      </c>
      <c r="J94" s="261"/>
      <c r="K94" s="273"/>
    </row>
    <row r="95" spans="2:11" ht="15" customHeight="1">
      <c r="B95" s="282"/>
      <c r="C95" s="261" t="s">
        <v>1638</v>
      </c>
      <c r="D95" s="261"/>
      <c r="E95" s="261"/>
      <c r="F95" s="281" t="s">
        <v>1602</v>
      </c>
      <c r="G95" s="280"/>
      <c r="H95" s="261" t="s">
        <v>1638</v>
      </c>
      <c r="I95" s="261" t="s">
        <v>1637</v>
      </c>
      <c r="J95" s="261"/>
      <c r="K95" s="273"/>
    </row>
    <row r="96" spans="2:11" ht="15" customHeight="1">
      <c r="B96" s="282"/>
      <c r="C96" s="261" t="s">
        <v>41</v>
      </c>
      <c r="D96" s="261"/>
      <c r="E96" s="261"/>
      <c r="F96" s="281" t="s">
        <v>1602</v>
      </c>
      <c r="G96" s="280"/>
      <c r="H96" s="261" t="s">
        <v>1639</v>
      </c>
      <c r="I96" s="261" t="s">
        <v>1637</v>
      </c>
      <c r="J96" s="261"/>
      <c r="K96" s="273"/>
    </row>
    <row r="97" spans="2:11" ht="15" customHeight="1">
      <c r="B97" s="282"/>
      <c r="C97" s="261" t="s">
        <v>51</v>
      </c>
      <c r="D97" s="261"/>
      <c r="E97" s="261"/>
      <c r="F97" s="281" t="s">
        <v>1602</v>
      </c>
      <c r="G97" s="280"/>
      <c r="H97" s="261" t="s">
        <v>1640</v>
      </c>
      <c r="I97" s="261" t="s">
        <v>1637</v>
      </c>
      <c r="J97" s="261"/>
      <c r="K97" s="273"/>
    </row>
    <row r="98" spans="2:1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ht="45" customHeight="1">
      <c r="B102" s="272"/>
      <c r="C102" s="384" t="s">
        <v>1641</v>
      </c>
      <c r="D102" s="384"/>
      <c r="E102" s="384"/>
      <c r="F102" s="384"/>
      <c r="G102" s="384"/>
      <c r="H102" s="384"/>
      <c r="I102" s="384"/>
      <c r="J102" s="384"/>
      <c r="K102" s="273"/>
    </row>
    <row r="103" spans="2:11" ht="17.25" customHeight="1">
      <c r="B103" s="272"/>
      <c r="C103" s="274" t="s">
        <v>1596</v>
      </c>
      <c r="D103" s="274"/>
      <c r="E103" s="274"/>
      <c r="F103" s="274" t="s">
        <v>1597</v>
      </c>
      <c r="G103" s="275"/>
      <c r="H103" s="274" t="s">
        <v>57</v>
      </c>
      <c r="I103" s="274" t="s">
        <v>60</v>
      </c>
      <c r="J103" s="274" t="s">
        <v>1598</v>
      </c>
      <c r="K103" s="273"/>
    </row>
    <row r="104" spans="2:11" ht="17.25" customHeight="1">
      <c r="B104" s="272"/>
      <c r="C104" s="276" t="s">
        <v>1599</v>
      </c>
      <c r="D104" s="276"/>
      <c r="E104" s="276"/>
      <c r="F104" s="277" t="s">
        <v>1600</v>
      </c>
      <c r="G104" s="278"/>
      <c r="H104" s="276"/>
      <c r="I104" s="276"/>
      <c r="J104" s="276" t="s">
        <v>1601</v>
      </c>
      <c r="K104" s="273"/>
    </row>
    <row r="105" spans="2:11" ht="5.25" customHeight="1">
      <c r="B105" s="272"/>
      <c r="C105" s="274"/>
      <c r="D105" s="274"/>
      <c r="E105" s="274"/>
      <c r="F105" s="274"/>
      <c r="G105" s="290"/>
      <c r="H105" s="274"/>
      <c r="I105" s="274"/>
      <c r="J105" s="274"/>
      <c r="K105" s="273"/>
    </row>
    <row r="106" spans="2:11" ht="15" customHeight="1">
      <c r="B106" s="272"/>
      <c r="C106" s="261" t="s">
        <v>56</v>
      </c>
      <c r="D106" s="279"/>
      <c r="E106" s="279"/>
      <c r="F106" s="281" t="s">
        <v>1602</v>
      </c>
      <c r="G106" s="290"/>
      <c r="H106" s="261" t="s">
        <v>1642</v>
      </c>
      <c r="I106" s="261" t="s">
        <v>1604</v>
      </c>
      <c r="J106" s="261">
        <v>20</v>
      </c>
      <c r="K106" s="273"/>
    </row>
    <row r="107" spans="2:11" ht="15" customHeight="1">
      <c r="B107" s="272"/>
      <c r="C107" s="261" t="s">
        <v>1605</v>
      </c>
      <c r="D107" s="261"/>
      <c r="E107" s="261"/>
      <c r="F107" s="281" t="s">
        <v>1602</v>
      </c>
      <c r="G107" s="261"/>
      <c r="H107" s="261" t="s">
        <v>1642</v>
      </c>
      <c r="I107" s="261" t="s">
        <v>1604</v>
      </c>
      <c r="J107" s="261">
        <v>120</v>
      </c>
      <c r="K107" s="273"/>
    </row>
    <row r="108" spans="2:11" ht="15" customHeight="1">
      <c r="B108" s="282"/>
      <c r="C108" s="261" t="s">
        <v>1607</v>
      </c>
      <c r="D108" s="261"/>
      <c r="E108" s="261"/>
      <c r="F108" s="281" t="s">
        <v>1608</v>
      </c>
      <c r="G108" s="261"/>
      <c r="H108" s="261" t="s">
        <v>1642</v>
      </c>
      <c r="I108" s="261" t="s">
        <v>1604</v>
      </c>
      <c r="J108" s="261">
        <v>50</v>
      </c>
      <c r="K108" s="273"/>
    </row>
    <row r="109" spans="2:11" ht="15" customHeight="1">
      <c r="B109" s="282"/>
      <c r="C109" s="261" t="s">
        <v>1610</v>
      </c>
      <c r="D109" s="261"/>
      <c r="E109" s="261"/>
      <c r="F109" s="281" t="s">
        <v>1602</v>
      </c>
      <c r="G109" s="261"/>
      <c r="H109" s="261" t="s">
        <v>1642</v>
      </c>
      <c r="I109" s="261" t="s">
        <v>1612</v>
      </c>
      <c r="J109" s="261"/>
      <c r="K109" s="273"/>
    </row>
    <row r="110" spans="2:11" ht="15" customHeight="1">
      <c r="B110" s="282"/>
      <c r="C110" s="261" t="s">
        <v>1621</v>
      </c>
      <c r="D110" s="261"/>
      <c r="E110" s="261"/>
      <c r="F110" s="281" t="s">
        <v>1608</v>
      </c>
      <c r="G110" s="261"/>
      <c r="H110" s="261" t="s">
        <v>1642</v>
      </c>
      <c r="I110" s="261" t="s">
        <v>1604</v>
      </c>
      <c r="J110" s="261">
        <v>50</v>
      </c>
      <c r="K110" s="273"/>
    </row>
    <row r="111" spans="2:11" ht="15" customHeight="1">
      <c r="B111" s="282"/>
      <c r="C111" s="261" t="s">
        <v>1629</v>
      </c>
      <c r="D111" s="261"/>
      <c r="E111" s="261"/>
      <c r="F111" s="281" t="s">
        <v>1608</v>
      </c>
      <c r="G111" s="261"/>
      <c r="H111" s="261" t="s">
        <v>1642</v>
      </c>
      <c r="I111" s="261" t="s">
        <v>1604</v>
      </c>
      <c r="J111" s="261">
        <v>50</v>
      </c>
      <c r="K111" s="273"/>
    </row>
    <row r="112" spans="2:11" ht="15" customHeight="1">
      <c r="B112" s="282"/>
      <c r="C112" s="261" t="s">
        <v>1627</v>
      </c>
      <c r="D112" s="261"/>
      <c r="E112" s="261"/>
      <c r="F112" s="281" t="s">
        <v>1608</v>
      </c>
      <c r="G112" s="261"/>
      <c r="H112" s="261" t="s">
        <v>1642</v>
      </c>
      <c r="I112" s="261" t="s">
        <v>1604</v>
      </c>
      <c r="J112" s="261">
        <v>50</v>
      </c>
      <c r="K112" s="273"/>
    </row>
    <row r="113" spans="2:11" ht="15" customHeight="1">
      <c r="B113" s="282"/>
      <c r="C113" s="261" t="s">
        <v>56</v>
      </c>
      <c r="D113" s="261"/>
      <c r="E113" s="261"/>
      <c r="F113" s="281" t="s">
        <v>1602</v>
      </c>
      <c r="G113" s="261"/>
      <c r="H113" s="261" t="s">
        <v>1643</v>
      </c>
      <c r="I113" s="261" t="s">
        <v>1604</v>
      </c>
      <c r="J113" s="261">
        <v>20</v>
      </c>
      <c r="K113" s="273"/>
    </row>
    <row r="114" spans="2:11" ht="15" customHeight="1">
      <c r="B114" s="282"/>
      <c r="C114" s="261" t="s">
        <v>1644</v>
      </c>
      <c r="D114" s="261"/>
      <c r="E114" s="261"/>
      <c r="F114" s="281" t="s">
        <v>1602</v>
      </c>
      <c r="G114" s="261"/>
      <c r="H114" s="261" t="s">
        <v>1645</v>
      </c>
      <c r="I114" s="261" t="s">
        <v>1604</v>
      </c>
      <c r="J114" s="261">
        <v>120</v>
      </c>
      <c r="K114" s="273"/>
    </row>
    <row r="115" spans="2:11" ht="15" customHeight="1">
      <c r="B115" s="282"/>
      <c r="C115" s="261" t="s">
        <v>41</v>
      </c>
      <c r="D115" s="261"/>
      <c r="E115" s="261"/>
      <c r="F115" s="281" t="s">
        <v>1602</v>
      </c>
      <c r="G115" s="261"/>
      <c r="H115" s="261" t="s">
        <v>1646</v>
      </c>
      <c r="I115" s="261" t="s">
        <v>1637</v>
      </c>
      <c r="J115" s="261"/>
      <c r="K115" s="273"/>
    </row>
    <row r="116" spans="2:11" ht="15" customHeight="1">
      <c r="B116" s="282"/>
      <c r="C116" s="261" t="s">
        <v>51</v>
      </c>
      <c r="D116" s="261"/>
      <c r="E116" s="261"/>
      <c r="F116" s="281" t="s">
        <v>1602</v>
      </c>
      <c r="G116" s="261"/>
      <c r="H116" s="261" t="s">
        <v>1647</v>
      </c>
      <c r="I116" s="261" t="s">
        <v>1637</v>
      </c>
      <c r="J116" s="261"/>
      <c r="K116" s="273"/>
    </row>
    <row r="117" spans="2:11" ht="15" customHeight="1">
      <c r="B117" s="282"/>
      <c r="C117" s="261" t="s">
        <v>60</v>
      </c>
      <c r="D117" s="261"/>
      <c r="E117" s="261"/>
      <c r="F117" s="281" t="s">
        <v>1602</v>
      </c>
      <c r="G117" s="261"/>
      <c r="H117" s="261" t="s">
        <v>1648</v>
      </c>
      <c r="I117" s="261" t="s">
        <v>1649</v>
      </c>
      <c r="J117" s="261"/>
      <c r="K117" s="273"/>
    </row>
    <row r="118" spans="2:1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ht="18.75" customHeight="1">
      <c r="B119" s="292"/>
      <c r="C119" s="258"/>
      <c r="D119" s="258"/>
      <c r="E119" s="258"/>
      <c r="F119" s="293"/>
      <c r="G119" s="258"/>
      <c r="H119" s="258"/>
      <c r="I119" s="258"/>
      <c r="J119" s="258"/>
      <c r="K119" s="292"/>
    </row>
    <row r="120" spans="2:1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ht="45" customHeight="1">
      <c r="B122" s="297"/>
      <c r="C122" s="382" t="s">
        <v>1650</v>
      </c>
      <c r="D122" s="382"/>
      <c r="E122" s="382"/>
      <c r="F122" s="382"/>
      <c r="G122" s="382"/>
      <c r="H122" s="382"/>
      <c r="I122" s="382"/>
      <c r="J122" s="382"/>
      <c r="K122" s="298"/>
    </row>
    <row r="123" spans="2:11" ht="17.25" customHeight="1">
      <c r="B123" s="299"/>
      <c r="C123" s="274" t="s">
        <v>1596</v>
      </c>
      <c r="D123" s="274"/>
      <c r="E123" s="274"/>
      <c r="F123" s="274" t="s">
        <v>1597</v>
      </c>
      <c r="G123" s="275"/>
      <c r="H123" s="274" t="s">
        <v>57</v>
      </c>
      <c r="I123" s="274" t="s">
        <v>60</v>
      </c>
      <c r="J123" s="274" t="s">
        <v>1598</v>
      </c>
      <c r="K123" s="300"/>
    </row>
    <row r="124" spans="2:11" ht="17.25" customHeight="1">
      <c r="B124" s="299"/>
      <c r="C124" s="276" t="s">
        <v>1599</v>
      </c>
      <c r="D124" s="276"/>
      <c r="E124" s="276"/>
      <c r="F124" s="277" t="s">
        <v>1600</v>
      </c>
      <c r="G124" s="278"/>
      <c r="H124" s="276"/>
      <c r="I124" s="276"/>
      <c r="J124" s="276" t="s">
        <v>1601</v>
      </c>
      <c r="K124" s="300"/>
    </row>
    <row r="125" spans="2:11" ht="5.25" customHeight="1">
      <c r="B125" s="301"/>
      <c r="C125" s="279"/>
      <c r="D125" s="279"/>
      <c r="E125" s="279"/>
      <c r="F125" s="279"/>
      <c r="G125" s="261"/>
      <c r="H125" s="279"/>
      <c r="I125" s="279"/>
      <c r="J125" s="279"/>
      <c r="K125" s="302"/>
    </row>
    <row r="126" spans="2:11" ht="15" customHeight="1">
      <c r="B126" s="301"/>
      <c r="C126" s="261" t="s">
        <v>1605</v>
      </c>
      <c r="D126" s="279"/>
      <c r="E126" s="279"/>
      <c r="F126" s="281" t="s">
        <v>1602</v>
      </c>
      <c r="G126" s="261"/>
      <c r="H126" s="261" t="s">
        <v>1642</v>
      </c>
      <c r="I126" s="261" t="s">
        <v>1604</v>
      </c>
      <c r="J126" s="261">
        <v>120</v>
      </c>
      <c r="K126" s="303"/>
    </row>
    <row r="127" spans="2:11" ht="15" customHeight="1">
      <c r="B127" s="301"/>
      <c r="C127" s="261" t="s">
        <v>1651</v>
      </c>
      <c r="D127" s="261"/>
      <c r="E127" s="261"/>
      <c r="F127" s="281" t="s">
        <v>1602</v>
      </c>
      <c r="G127" s="261"/>
      <c r="H127" s="261" t="s">
        <v>1652</v>
      </c>
      <c r="I127" s="261" t="s">
        <v>1604</v>
      </c>
      <c r="J127" s="261" t="s">
        <v>1653</v>
      </c>
      <c r="K127" s="303"/>
    </row>
    <row r="128" spans="2:11" ht="15" customHeight="1">
      <c r="B128" s="301"/>
      <c r="C128" s="261" t="s">
        <v>89</v>
      </c>
      <c r="D128" s="261"/>
      <c r="E128" s="261"/>
      <c r="F128" s="281" t="s">
        <v>1602</v>
      </c>
      <c r="G128" s="261"/>
      <c r="H128" s="261" t="s">
        <v>1654</v>
      </c>
      <c r="I128" s="261" t="s">
        <v>1604</v>
      </c>
      <c r="J128" s="261" t="s">
        <v>1653</v>
      </c>
      <c r="K128" s="303"/>
    </row>
    <row r="129" spans="2:11" ht="15" customHeight="1">
      <c r="B129" s="301"/>
      <c r="C129" s="261" t="s">
        <v>1613</v>
      </c>
      <c r="D129" s="261"/>
      <c r="E129" s="261"/>
      <c r="F129" s="281" t="s">
        <v>1608</v>
      </c>
      <c r="G129" s="261"/>
      <c r="H129" s="261" t="s">
        <v>1614</v>
      </c>
      <c r="I129" s="261" t="s">
        <v>1604</v>
      </c>
      <c r="J129" s="261">
        <v>15</v>
      </c>
      <c r="K129" s="303"/>
    </row>
    <row r="130" spans="2:11" ht="15" customHeight="1">
      <c r="B130" s="301"/>
      <c r="C130" s="283" t="s">
        <v>1615</v>
      </c>
      <c r="D130" s="283"/>
      <c r="E130" s="283"/>
      <c r="F130" s="284" t="s">
        <v>1608</v>
      </c>
      <c r="G130" s="283"/>
      <c r="H130" s="283" t="s">
        <v>1616</v>
      </c>
      <c r="I130" s="283" t="s">
        <v>1604</v>
      </c>
      <c r="J130" s="283">
        <v>15</v>
      </c>
      <c r="K130" s="303"/>
    </row>
    <row r="131" spans="2:11" ht="15" customHeight="1">
      <c r="B131" s="301"/>
      <c r="C131" s="283" t="s">
        <v>1617</v>
      </c>
      <c r="D131" s="283"/>
      <c r="E131" s="283"/>
      <c r="F131" s="284" t="s">
        <v>1608</v>
      </c>
      <c r="G131" s="283"/>
      <c r="H131" s="283" t="s">
        <v>1618</v>
      </c>
      <c r="I131" s="283" t="s">
        <v>1604</v>
      </c>
      <c r="J131" s="283">
        <v>20</v>
      </c>
      <c r="K131" s="303"/>
    </row>
    <row r="132" spans="2:11" ht="15" customHeight="1">
      <c r="B132" s="301"/>
      <c r="C132" s="283" t="s">
        <v>1619</v>
      </c>
      <c r="D132" s="283"/>
      <c r="E132" s="283"/>
      <c r="F132" s="284" t="s">
        <v>1608</v>
      </c>
      <c r="G132" s="283"/>
      <c r="H132" s="283" t="s">
        <v>1620</v>
      </c>
      <c r="I132" s="283" t="s">
        <v>1604</v>
      </c>
      <c r="J132" s="283">
        <v>20</v>
      </c>
      <c r="K132" s="303"/>
    </row>
    <row r="133" spans="2:11" ht="15" customHeight="1">
      <c r="B133" s="301"/>
      <c r="C133" s="261" t="s">
        <v>1607</v>
      </c>
      <c r="D133" s="261"/>
      <c r="E133" s="261"/>
      <c r="F133" s="281" t="s">
        <v>1608</v>
      </c>
      <c r="G133" s="261"/>
      <c r="H133" s="261" t="s">
        <v>1642</v>
      </c>
      <c r="I133" s="261" t="s">
        <v>1604</v>
      </c>
      <c r="J133" s="261">
        <v>50</v>
      </c>
      <c r="K133" s="303"/>
    </row>
    <row r="134" spans="2:11" ht="15" customHeight="1">
      <c r="B134" s="301"/>
      <c r="C134" s="261" t="s">
        <v>1621</v>
      </c>
      <c r="D134" s="261"/>
      <c r="E134" s="261"/>
      <c r="F134" s="281" t="s">
        <v>1608</v>
      </c>
      <c r="G134" s="261"/>
      <c r="H134" s="261" t="s">
        <v>1642</v>
      </c>
      <c r="I134" s="261" t="s">
        <v>1604</v>
      </c>
      <c r="J134" s="261">
        <v>50</v>
      </c>
      <c r="K134" s="303"/>
    </row>
    <row r="135" spans="2:11" ht="15" customHeight="1">
      <c r="B135" s="301"/>
      <c r="C135" s="261" t="s">
        <v>1627</v>
      </c>
      <c r="D135" s="261"/>
      <c r="E135" s="261"/>
      <c r="F135" s="281" t="s">
        <v>1608</v>
      </c>
      <c r="G135" s="261"/>
      <c r="H135" s="261" t="s">
        <v>1642</v>
      </c>
      <c r="I135" s="261" t="s">
        <v>1604</v>
      </c>
      <c r="J135" s="261">
        <v>50</v>
      </c>
      <c r="K135" s="303"/>
    </row>
    <row r="136" spans="2:11" ht="15" customHeight="1">
      <c r="B136" s="301"/>
      <c r="C136" s="261" t="s">
        <v>1629</v>
      </c>
      <c r="D136" s="261"/>
      <c r="E136" s="261"/>
      <c r="F136" s="281" t="s">
        <v>1608</v>
      </c>
      <c r="G136" s="261"/>
      <c r="H136" s="261" t="s">
        <v>1642</v>
      </c>
      <c r="I136" s="261" t="s">
        <v>1604</v>
      </c>
      <c r="J136" s="261">
        <v>50</v>
      </c>
      <c r="K136" s="303"/>
    </row>
    <row r="137" spans="2:11" ht="15" customHeight="1">
      <c r="B137" s="301"/>
      <c r="C137" s="261" t="s">
        <v>1630</v>
      </c>
      <c r="D137" s="261"/>
      <c r="E137" s="261"/>
      <c r="F137" s="281" t="s">
        <v>1608</v>
      </c>
      <c r="G137" s="261"/>
      <c r="H137" s="261" t="s">
        <v>1655</v>
      </c>
      <c r="I137" s="261" t="s">
        <v>1604</v>
      </c>
      <c r="J137" s="261">
        <v>255</v>
      </c>
      <c r="K137" s="303"/>
    </row>
    <row r="138" spans="2:11" ht="15" customHeight="1">
      <c r="B138" s="301"/>
      <c r="C138" s="261" t="s">
        <v>1632</v>
      </c>
      <c r="D138" s="261"/>
      <c r="E138" s="261"/>
      <c r="F138" s="281" t="s">
        <v>1602</v>
      </c>
      <c r="G138" s="261"/>
      <c r="H138" s="261" t="s">
        <v>1656</v>
      </c>
      <c r="I138" s="261" t="s">
        <v>1634</v>
      </c>
      <c r="J138" s="261"/>
      <c r="K138" s="303"/>
    </row>
    <row r="139" spans="2:11" ht="15" customHeight="1">
      <c r="B139" s="301"/>
      <c r="C139" s="261" t="s">
        <v>1635</v>
      </c>
      <c r="D139" s="261"/>
      <c r="E139" s="261"/>
      <c r="F139" s="281" t="s">
        <v>1602</v>
      </c>
      <c r="G139" s="261"/>
      <c r="H139" s="261" t="s">
        <v>1657</v>
      </c>
      <c r="I139" s="261" t="s">
        <v>1637</v>
      </c>
      <c r="J139" s="261"/>
      <c r="K139" s="303"/>
    </row>
    <row r="140" spans="2:11" ht="15" customHeight="1">
      <c r="B140" s="301"/>
      <c r="C140" s="261" t="s">
        <v>1638</v>
      </c>
      <c r="D140" s="261"/>
      <c r="E140" s="261"/>
      <c r="F140" s="281" t="s">
        <v>1602</v>
      </c>
      <c r="G140" s="261"/>
      <c r="H140" s="261" t="s">
        <v>1638</v>
      </c>
      <c r="I140" s="261" t="s">
        <v>1637</v>
      </c>
      <c r="J140" s="261"/>
      <c r="K140" s="303"/>
    </row>
    <row r="141" spans="2:11" ht="15" customHeight="1">
      <c r="B141" s="301"/>
      <c r="C141" s="261" t="s">
        <v>41</v>
      </c>
      <c r="D141" s="261"/>
      <c r="E141" s="261"/>
      <c r="F141" s="281" t="s">
        <v>1602</v>
      </c>
      <c r="G141" s="261"/>
      <c r="H141" s="261" t="s">
        <v>1658</v>
      </c>
      <c r="I141" s="261" t="s">
        <v>1637</v>
      </c>
      <c r="J141" s="261"/>
      <c r="K141" s="303"/>
    </row>
    <row r="142" spans="2:11" ht="15" customHeight="1">
      <c r="B142" s="301"/>
      <c r="C142" s="261" t="s">
        <v>1659</v>
      </c>
      <c r="D142" s="261"/>
      <c r="E142" s="261"/>
      <c r="F142" s="281" t="s">
        <v>1602</v>
      </c>
      <c r="G142" s="261"/>
      <c r="H142" s="261" t="s">
        <v>1660</v>
      </c>
      <c r="I142" s="261" t="s">
        <v>1637</v>
      </c>
      <c r="J142" s="261"/>
      <c r="K142" s="303"/>
    </row>
    <row r="143" spans="2:1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ht="18.75" customHeight="1">
      <c r="B144" s="258"/>
      <c r="C144" s="258"/>
      <c r="D144" s="258"/>
      <c r="E144" s="258"/>
      <c r="F144" s="293"/>
      <c r="G144" s="258"/>
      <c r="H144" s="258"/>
      <c r="I144" s="258"/>
      <c r="J144" s="258"/>
      <c r="K144" s="258"/>
    </row>
    <row r="145" spans="2:1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ht="45" customHeight="1">
      <c r="B147" s="272"/>
      <c r="C147" s="384" t="s">
        <v>1661</v>
      </c>
      <c r="D147" s="384"/>
      <c r="E147" s="384"/>
      <c r="F147" s="384"/>
      <c r="G147" s="384"/>
      <c r="H147" s="384"/>
      <c r="I147" s="384"/>
      <c r="J147" s="384"/>
      <c r="K147" s="273"/>
    </row>
    <row r="148" spans="2:11" ht="17.25" customHeight="1">
      <c r="B148" s="272"/>
      <c r="C148" s="274" t="s">
        <v>1596</v>
      </c>
      <c r="D148" s="274"/>
      <c r="E148" s="274"/>
      <c r="F148" s="274" t="s">
        <v>1597</v>
      </c>
      <c r="G148" s="275"/>
      <c r="H148" s="274" t="s">
        <v>57</v>
      </c>
      <c r="I148" s="274" t="s">
        <v>60</v>
      </c>
      <c r="J148" s="274" t="s">
        <v>1598</v>
      </c>
      <c r="K148" s="273"/>
    </row>
    <row r="149" spans="2:11" ht="17.25" customHeight="1">
      <c r="B149" s="272"/>
      <c r="C149" s="276" t="s">
        <v>1599</v>
      </c>
      <c r="D149" s="276"/>
      <c r="E149" s="276"/>
      <c r="F149" s="277" t="s">
        <v>1600</v>
      </c>
      <c r="G149" s="278"/>
      <c r="H149" s="276"/>
      <c r="I149" s="276"/>
      <c r="J149" s="276" t="s">
        <v>1601</v>
      </c>
      <c r="K149" s="273"/>
    </row>
    <row r="150" spans="2:11" ht="5.25" customHeight="1">
      <c r="B150" s="282"/>
      <c r="C150" s="279"/>
      <c r="D150" s="279"/>
      <c r="E150" s="279"/>
      <c r="F150" s="279"/>
      <c r="G150" s="280"/>
      <c r="H150" s="279"/>
      <c r="I150" s="279"/>
      <c r="J150" s="279"/>
      <c r="K150" s="303"/>
    </row>
    <row r="151" spans="2:11" ht="15" customHeight="1">
      <c r="B151" s="282"/>
      <c r="C151" s="307" t="s">
        <v>1605</v>
      </c>
      <c r="D151" s="261"/>
      <c r="E151" s="261"/>
      <c r="F151" s="308" t="s">
        <v>1602</v>
      </c>
      <c r="G151" s="261"/>
      <c r="H151" s="307" t="s">
        <v>1642</v>
      </c>
      <c r="I151" s="307" t="s">
        <v>1604</v>
      </c>
      <c r="J151" s="307">
        <v>120</v>
      </c>
      <c r="K151" s="303"/>
    </row>
    <row r="152" spans="2:11" ht="15" customHeight="1">
      <c r="B152" s="282"/>
      <c r="C152" s="307" t="s">
        <v>1651</v>
      </c>
      <c r="D152" s="261"/>
      <c r="E152" s="261"/>
      <c r="F152" s="308" t="s">
        <v>1602</v>
      </c>
      <c r="G152" s="261"/>
      <c r="H152" s="307" t="s">
        <v>1662</v>
      </c>
      <c r="I152" s="307" t="s">
        <v>1604</v>
      </c>
      <c r="J152" s="307" t="s">
        <v>1653</v>
      </c>
      <c r="K152" s="303"/>
    </row>
    <row r="153" spans="2:11" ht="15" customHeight="1">
      <c r="B153" s="282"/>
      <c r="C153" s="307" t="s">
        <v>89</v>
      </c>
      <c r="D153" s="261"/>
      <c r="E153" s="261"/>
      <c r="F153" s="308" t="s">
        <v>1602</v>
      </c>
      <c r="G153" s="261"/>
      <c r="H153" s="307" t="s">
        <v>1663</v>
      </c>
      <c r="I153" s="307" t="s">
        <v>1604</v>
      </c>
      <c r="J153" s="307" t="s">
        <v>1653</v>
      </c>
      <c r="K153" s="303"/>
    </row>
    <row r="154" spans="2:11" ht="15" customHeight="1">
      <c r="B154" s="282"/>
      <c r="C154" s="307" t="s">
        <v>1607</v>
      </c>
      <c r="D154" s="261"/>
      <c r="E154" s="261"/>
      <c r="F154" s="308" t="s">
        <v>1608</v>
      </c>
      <c r="G154" s="261"/>
      <c r="H154" s="307" t="s">
        <v>1642</v>
      </c>
      <c r="I154" s="307" t="s">
        <v>1604</v>
      </c>
      <c r="J154" s="307">
        <v>50</v>
      </c>
      <c r="K154" s="303"/>
    </row>
    <row r="155" spans="2:11" ht="15" customHeight="1">
      <c r="B155" s="282"/>
      <c r="C155" s="307" t="s">
        <v>1610</v>
      </c>
      <c r="D155" s="261"/>
      <c r="E155" s="261"/>
      <c r="F155" s="308" t="s">
        <v>1602</v>
      </c>
      <c r="G155" s="261"/>
      <c r="H155" s="307" t="s">
        <v>1642</v>
      </c>
      <c r="I155" s="307" t="s">
        <v>1612</v>
      </c>
      <c r="J155" s="307"/>
      <c r="K155" s="303"/>
    </row>
    <row r="156" spans="2:11" ht="15" customHeight="1">
      <c r="B156" s="282"/>
      <c r="C156" s="307" t="s">
        <v>1621</v>
      </c>
      <c r="D156" s="261"/>
      <c r="E156" s="261"/>
      <c r="F156" s="308" t="s">
        <v>1608</v>
      </c>
      <c r="G156" s="261"/>
      <c r="H156" s="307" t="s">
        <v>1642</v>
      </c>
      <c r="I156" s="307" t="s">
        <v>1604</v>
      </c>
      <c r="J156" s="307">
        <v>50</v>
      </c>
      <c r="K156" s="303"/>
    </row>
    <row r="157" spans="2:11" ht="15" customHeight="1">
      <c r="B157" s="282"/>
      <c r="C157" s="307" t="s">
        <v>1629</v>
      </c>
      <c r="D157" s="261"/>
      <c r="E157" s="261"/>
      <c r="F157" s="308" t="s">
        <v>1608</v>
      </c>
      <c r="G157" s="261"/>
      <c r="H157" s="307" t="s">
        <v>1642</v>
      </c>
      <c r="I157" s="307" t="s">
        <v>1604</v>
      </c>
      <c r="J157" s="307">
        <v>50</v>
      </c>
      <c r="K157" s="303"/>
    </row>
    <row r="158" spans="2:11" ht="15" customHeight="1">
      <c r="B158" s="282"/>
      <c r="C158" s="307" t="s">
        <v>1627</v>
      </c>
      <c r="D158" s="261"/>
      <c r="E158" s="261"/>
      <c r="F158" s="308" t="s">
        <v>1608</v>
      </c>
      <c r="G158" s="261"/>
      <c r="H158" s="307" t="s">
        <v>1642</v>
      </c>
      <c r="I158" s="307" t="s">
        <v>1604</v>
      </c>
      <c r="J158" s="307">
        <v>50</v>
      </c>
      <c r="K158" s="303"/>
    </row>
    <row r="159" spans="2:11" ht="15" customHeight="1">
      <c r="B159" s="282"/>
      <c r="C159" s="307" t="s">
        <v>113</v>
      </c>
      <c r="D159" s="261"/>
      <c r="E159" s="261"/>
      <c r="F159" s="308" t="s">
        <v>1602</v>
      </c>
      <c r="G159" s="261"/>
      <c r="H159" s="307" t="s">
        <v>1664</v>
      </c>
      <c r="I159" s="307" t="s">
        <v>1604</v>
      </c>
      <c r="J159" s="307" t="s">
        <v>1665</v>
      </c>
      <c r="K159" s="303"/>
    </row>
    <row r="160" spans="2:11" ht="15" customHeight="1">
      <c r="B160" s="282"/>
      <c r="C160" s="307" t="s">
        <v>1666</v>
      </c>
      <c r="D160" s="261"/>
      <c r="E160" s="261"/>
      <c r="F160" s="308" t="s">
        <v>1602</v>
      </c>
      <c r="G160" s="261"/>
      <c r="H160" s="307" t="s">
        <v>1667</v>
      </c>
      <c r="I160" s="307" t="s">
        <v>1637</v>
      </c>
      <c r="J160" s="307"/>
      <c r="K160" s="303"/>
    </row>
    <row r="161" spans="2:11" ht="15" customHeight="1">
      <c r="B161" s="309"/>
      <c r="C161" s="291"/>
      <c r="D161" s="291"/>
      <c r="E161" s="291"/>
      <c r="F161" s="291"/>
      <c r="G161" s="291"/>
      <c r="H161" s="291"/>
      <c r="I161" s="291"/>
      <c r="J161" s="291"/>
      <c r="K161" s="310"/>
    </row>
    <row r="162" spans="2:11" ht="18.75" customHeight="1">
      <c r="B162" s="258"/>
      <c r="C162" s="261"/>
      <c r="D162" s="261"/>
      <c r="E162" s="261"/>
      <c r="F162" s="281"/>
      <c r="G162" s="261"/>
      <c r="H162" s="261"/>
      <c r="I162" s="261"/>
      <c r="J162" s="261"/>
      <c r="K162" s="258"/>
    </row>
    <row r="163" spans="2:1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ht="7.5" customHeight="1">
      <c r="B164" s="250"/>
      <c r="C164" s="251"/>
      <c r="D164" s="251"/>
      <c r="E164" s="251"/>
      <c r="F164" s="251"/>
      <c r="G164" s="251"/>
      <c r="H164" s="251"/>
      <c r="I164" s="251"/>
      <c r="J164" s="251"/>
      <c r="K164" s="252"/>
    </row>
    <row r="165" spans="2:11" ht="45" customHeight="1">
      <c r="B165" s="253"/>
      <c r="C165" s="382" t="s">
        <v>1668</v>
      </c>
      <c r="D165" s="382"/>
      <c r="E165" s="382"/>
      <c r="F165" s="382"/>
      <c r="G165" s="382"/>
      <c r="H165" s="382"/>
      <c r="I165" s="382"/>
      <c r="J165" s="382"/>
      <c r="K165" s="254"/>
    </row>
    <row r="166" spans="2:11" ht="17.25" customHeight="1">
      <c r="B166" s="253"/>
      <c r="C166" s="274" t="s">
        <v>1596</v>
      </c>
      <c r="D166" s="274"/>
      <c r="E166" s="274"/>
      <c r="F166" s="274" t="s">
        <v>1597</v>
      </c>
      <c r="G166" s="311"/>
      <c r="H166" s="312" t="s">
        <v>57</v>
      </c>
      <c r="I166" s="312" t="s">
        <v>60</v>
      </c>
      <c r="J166" s="274" t="s">
        <v>1598</v>
      </c>
      <c r="K166" s="254"/>
    </row>
    <row r="167" spans="2:11" ht="17.25" customHeight="1">
      <c r="B167" s="255"/>
      <c r="C167" s="276" t="s">
        <v>1599</v>
      </c>
      <c r="D167" s="276"/>
      <c r="E167" s="276"/>
      <c r="F167" s="277" t="s">
        <v>1600</v>
      </c>
      <c r="G167" s="313"/>
      <c r="H167" s="314"/>
      <c r="I167" s="314"/>
      <c r="J167" s="276" t="s">
        <v>1601</v>
      </c>
      <c r="K167" s="256"/>
    </row>
    <row r="168" spans="2:11" ht="5.25" customHeight="1">
      <c r="B168" s="282"/>
      <c r="C168" s="279"/>
      <c r="D168" s="279"/>
      <c r="E168" s="279"/>
      <c r="F168" s="279"/>
      <c r="G168" s="280"/>
      <c r="H168" s="279"/>
      <c r="I168" s="279"/>
      <c r="J168" s="279"/>
      <c r="K168" s="303"/>
    </row>
    <row r="169" spans="2:11" ht="15" customHeight="1">
      <c r="B169" s="282"/>
      <c r="C169" s="261" t="s">
        <v>1605</v>
      </c>
      <c r="D169" s="261"/>
      <c r="E169" s="261"/>
      <c r="F169" s="281" t="s">
        <v>1602</v>
      </c>
      <c r="G169" s="261"/>
      <c r="H169" s="261" t="s">
        <v>1642</v>
      </c>
      <c r="I169" s="261" t="s">
        <v>1604</v>
      </c>
      <c r="J169" s="261">
        <v>120</v>
      </c>
      <c r="K169" s="303"/>
    </row>
    <row r="170" spans="2:11" ht="15" customHeight="1">
      <c r="B170" s="282"/>
      <c r="C170" s="261" t="s">
        <v>1651</v>
      </c>
      <c r="D170" s="261"/>
      <c r="E170" s="261"/>
      <c r="F170" s="281" t="s">
        <v>1602</v>
      </c>
      <c r="G170" s="261"/>
      <c r="H170" s="261" t="s">
        <v>1652</v>
      </c>
      <c r="I170" s="261" t="s">
        <v>1604</v>
      </c>
      <c r="J170" s="261" t="s">
        <v>1653</v>
      </c>
      <c r="K170" s="303"/>
    </row>
    <row r="171" spans="2:11" ht="15" customHeight="1">
      <c r="B171" s="282"/>
      <c r="C171" s="261" t="s">
        <v>89</v>
      </c>
      <c r="D171" s="261"/>
      <c r="E171" s="261"/>
      <c r="F171" s="281" t="s">
        <v>1602</v>
      </c>
      <c r="G171" s="261"/>
      <c r="H171" s="261" t="s">
        <v>1669</v>
      </c>
      <c r="I171" s="261" t="s">
        <v>1604</v>
      </c>
      <c r="J171" s="261" t="s">
        <v>1653</v>
      </c>
      <c r="K171" s="303"/>
    </row>
    <row r="172" spans="2:11" ht="15" customHeight="1">
      <c r="B172" s="282"/>
      <c r="C172" s="261" t="s">
        <v>1607</v>
      </c>
      <c r="D172" s="261"/>
      <c r="E172" s="261"/>
      <c r="F172" s="281" t="s">
        <v>1608</v>
      </c>
      <c r="G172" s="261"/>
      <c r="H172" s="261" t="s">
        <v>1669</v>
      </c>
      <c r="I172" s="261" t="s">
        <v>1604</v>
      </c>
      <c r="J172" s="261">
        <v>50</v>
      </c>
      <c r="K172" s="303"/>
    </row>
    <row r="173" spans="2:11" ht="15" customHeight="1">
      <c r="B173" s="282"/>
      <c r="C173" s="261" t="s">
        <v>1610</v>
      </c>
      <c r="D173" s="261"/>
      <c r="E173" s="261"/>
      <c r="F173" s="281" t="s">
        <v>1602</v>
      </c>
      <c r="G173" s="261"/>
      <c r="H173" s="261" t="s">
        <v>1669</v>
      </c>
      <c r="I173" s="261" t="s">
        <v>1612</v>
      </c>
      <c r="J173" s="261"/>
      <c r="K173" s="303"/>
    </row>
    <row r="174" spans="2:11" ht="15" customHeight="1">
      <c r="B174" s="282"/>
      <c r="C174" s="261" t="s">
        <v>1621</v>
      </c>
      <c r="D174" s="261"/>
      <c r="E174" s="261"/>
      <c r="F174" s="281" t="s">
        <v>1608</v>
      </c>
      <c r="G174" s="261"/>
      <c r="H174" s="261" t="s">
        <v>1669</v>
      </c>
      <c r="I174" s="261" t="s">
        <v>1604</v>
      </c>
      <c r="J174" s="261">
        <v>50</v>
      </c>
      <c r="K174" s="303"/>
    </row>
    <row r="175" spans="2:11" ht="15" customHeight="1">
      <c r="B175" s="282"/>
      <c r="C175" s="261" t="s">
        <v>1629</v>
      </c>
      <c r="D175" s="261"/>
      <c r="E175" s="261"/>
      <c r="F175" s="281" t="s">
        <v>1608</v>
      </c>
      <c r="G175" s="261"/>
      <c r="H175" s="261" t="s">
        <v>1669</v>
      </c>
      <c r="I175" s="261" t="s">
        <v>1604</v>
      </c>
      <c r="J175" s="261">
        <v>50</v>
      </c>
      <c r="K175" s="303"/>
    </row>
    <row r="176" spans="2:11" ht="15" customHeight="1">
      <c r="B176" s="282"/>
      <c r="C176" s="261" t="s">
        <v>1627</v>
      </c>
      <c r="D176" s="261"/>
      <c r="E176" s="261"/>
      <c r="F176" s="281" t="s">
        <v>1608</v>
      </c>
      <c r="G176" s="261"/>
      <c r="H176" s="261" t="s">
        <v>1669</v>
      </c>
      <c r="I176" s="261" t="s">
        <v>1604</v>
      </c>
      <c r="J176" s="261">
        <v>50</v>
      </c>
      <c r="K176" s="303"/>
    </row>
    <row r="177" spans="2:11" ht="15" customHeight="1">
      <c r="B177" s="282"/>
      <c r="C177" s="261" t="s">
        <v>128</v>
      </c>
      <c r="D177" s="261"/>
      <c r="E177" s="261"/>
      <c r="F177" s="281" t="s">
        <v>1602</v>
      </c>
      <c r="G177" s="261"/>
      <c r="H177" s="261" t="s">
        <v>1670</v>
      </c>
      <c r="I177" s="261" t="s">
        <v>1671</v>
      </c>
      <c r="J177" s="261"/>
      <c r="K177" s="303"/>
    </row>
    <row r="178" spans="2:11" ht="15" customHeight="1">
      <c r="B178" s="282"/>
      <c r="C178" s="261" t="s">
        <v>60</v>
      </c>
      <c r="D178" s="261"/>
      <c r="E178" s="261"/>
      <c r="F178" s="281" t="s">
        <v>1602</v>
      </c>
      <c r="G178" s="261"/>
      <c r="H178" s="261" t="s">
        <v>1672</v>
      </c>
      <c r="I178" s="261" t="s">
        <v>1673</v>
      </c>
      <c r="J178" s="261">
        <v>1</v>
      </c>
      <c r="K178" s="303"/>
    </row>
    <row r="179" spans="2:11" ht="15" customHeight="1">
      <c r="B179" s="282"/>
      <c r="C179" s="261" t="s">
        <v>56</v>
      </c>
      <c r="D179" s="261"/>
      <c r="E179" s="261"/>
      <c r="F179" s="281" t="s">
        <v>1602</v>
      </c>
      <c r="G179" s="261"/>
      <c r="H179" s="261" t="s">
        <v>1674</v>
      </c>
      <c r="I179" s="261" t="s">
        <v>1604</v>
      </c>
      <c r="J179" s="261">
        <v>20</v>
      </c>
      <c r="K179" s="303"/>
    </row>
    <row r="180" spans="2:11" ht="15" customHeight="1">
      <c r="B180" s="282"/>
      <c r="C180" s="261" t="s">
        <v>57</v>
      </c>
      <c r="D180" s="261"/>
      <c r="E180" s="261"/>
      <c r="F180" s="281" t="s">
        <v>1602</v>
      </c>
      <c r="G180" s="261"/>
      <c r="H180" s="261" t="s">
        <v>1675</v>
      </c>
      <c r="I180" s="261" t="s">
        <v>1604</v>
      </c>
      <c r="J180" s="261">
        <v>255</v>
      </c>
      <c r="K180" s="303"/>
    </row>
    <row r="181" spans="2:11" ht="15" customHeight="1">
      <c r="B181" s="282"/>
      <c r="C181" s="261" t="s">
        <v>129</v>
      </c>
      <c r="D181" s="261"/>
      <c r="E181" s="261"/>
      <c r="F181" s="281" t="s">
        <v>1602</v>
      </c>
      <c r="G181" s="261"/>
      <c r="H181" s="261" t="s">
        <v>1566</v>
      </c>
      <c r="I181" s="261" t="s">
        <v>1604</v>
      </c>
      <c r="J181" s="261">
        <v>10</v>
      </c>
      <c r="K181" s="303"/>
    </row>
    <row r="182" spans="2:11" ht="15" customHeight="1">
      <c r="B182" s="282"/>
      <c r="C182" s="261" t="s">
        <v>130</v>
      </c>
      <c r="D182" s="261"/>
      <c r="E182" s="261"/>
      <c r="F182" s="281" t="s">
        <v>1602</v>
      </c>
      <c r="G182" s="261"/>
      <c r="H182" s="261" t="s">
        <v>1676</v>
      </c>
      <c r="I182" s="261" t="s">
        <v>1637</v>
      </c>
      <c r="J182" s="261"/>
      <c r="K182" s="303"/>
    </row>
    <row r="183" spans="2:11" ht="15" customHeight="1">
      <c r="B183" s="282"/>
      <c r="C183" s="261" t="s">
        <v>1677</v>
      </c>
      <c r="D183" s="261"/>
      <c r="E183" s="261"/>
      <c r="F183" s="281" t="s">
        <v>1602</v>
      </c>
      <c r="G183" s="261"/>
      <c r="H183" s="261" t="s">
        <v>1678</v>
      </c>
      <c r="I183" s="261" t="s">
        <v>1637</v>
      </c>
      <c r="J183" s="261"/>
      <c r="K183" s="303"/>
    </row>
    <row r="184" spans="2:11" ht="15" customHeight="1">
      <c r="B184" s="282"/>
      <c r="C184" s="261" t="s">
        <v>1666</v>
      </c>
      <c r="D184" s="261"/>
      <c r="E184" s="261"/>
      <c r="F184" s="281" t="s">
        <v>1602</v>
      </c>
      <c r="G184" s="261"/>
      <c r="H184" s="261" t="s">
        <v>1679</v>
      </c>
      <c r="I184" s="261" t="s">
        <v>1637</v>
      </c>
      <c r="J184" s="261"/>
      <c r="K184" s="303"/>
    </row>
    <row r="185" spans="2:11" ht="15" customHeight="1">
      <c r="B185" s="282"/>
      <c r="C185" s="261" t="s">
        <v>132</v>
      </c>
      <c r="D185" s="261"/>
      <c r="E185" s="261"/>
      <c r="F185" s="281" t="s">
        <v>1608</v>
      </c>
      <c r="G185" s="261"/>
      <c r="H185" s="261" t="s">
        <v>1680</v>
      </c>
      <c r="I185" s="261" t="s">
        <v>1604</v>
      </c>
      <c r="J185" s="261">
        <v>50</v>
      </c>
      <c r="K185" s="303"/>
    </row>
    <row r="186" spans="2:11" ht="15" customHeight="1">
      <c r="B186" s="282"/>
      <c r="C186" s="261" t="s">
        <v>1681</v>
      </c>
      <c r="D186" s="261"/>
      <c r="E186" s="261"/>
      <c r="F186" s="281" t="s">
        <v>1608</v>
      </c>
      <c r="G186" s="261"/>
      <c r="H186" s="261" t="s">
        <v>1682</v>
      </c>
      <c r="I186" s="261" t="s">
        <v>1683</v>
      </c>
      <c r="J186" s="261"/>
      <c r="K186" s="303"/>
    </row>
    <row r="187" spans="2:11" ht="15" customHeight="1">
      <c r="B187" s="282"/>
      <c r="C187" s="261" t="s">
        <v>1684</v>
      </c>
      <c r="D187" s="261"/>
      <c r="E187" s="261"/>
      <c r="F187" s="281" t="s">
        <v>1608</v>
      </c>
      <c r="G187" s="261"/>
      <c r="H187" s="261" t="s">
        <v>1685</v>
      </c>
      <c r="I187" s="261" t="s">
        <v>1683</v>
      </c>
      <c r="J187" s="261"/>
      <c r="K187" s="303"/>
    </row>
    <row r="188" spans="2:11" ht="15" customHeight="1">
      <c r="B188" s="282"/>
      <c r="C188" s="261" t="s">
        <v>1686</v>
      </c>
      <c r="D188" s="261"/>
      <c r="E188" s="261"/>
      <c r="F188" s="281" t="s">
        <v>1608</v>
      </c>
      <c r="G188" s="261"/>
      <c r="H188" s="261" t="s">
        <v>1687</v>
      </c>
      <c r="I188" s="261" t="s">
        <v>1683</v>
      </c>
      <c r="J188" s="261"/>
      <c r="K188" s="303"/>
    </row>
    <row r="189" spans="2:11" ht="15" customHeight="1">
      <c r="B189" s="282"/>
      <c r="C189" s="315" t="s">
        <v>1688</v>
      </c>
      <c r="D189" s="261"/>
      <c r="E189" s="261"/>
      <c r="F189" s="281" t="s">
        <v>1608</v>
      </c>
      <c r="G189" s="261"/>
      <c r="H189" s="261" t="s">
        <v>1689</v>
      </c>
      <c r="I189" s="261" t="s">
        <v>1690</v>
      </c>
      <c r="J189" s="316" t="s">
        <v>1691</v>
      </c>
      <c r="K189" s="303"/>
    </row>
    <row r="190" spans="2:11" ht="15" customHeight="1">
      <c r="B190" s="282"/>
      <c r="C190" s="267" t="s">
        <v>45</v>
      </c>
      <c r="D190" s="261"/>
      <c r="E190" s="261"/>
      <c r="F190" s="281" t="s">
        <v>1602</v>
      </c>
      <c r="G190" s="261"/>
      <c r="H190" s="258" t="s">
        <v>1692</v>
      </c>
      <c r="I190" s="261" t="s">
        <v>1693</v>
      </c>
      <c r="J190" s="261"/>
      <c r="K190" s="303"/>
    </row>
    <row r="191" spans="2:11" ht="15" customHeight="1">
      <c r="B191" s="282"/>
      <c r="C191" s="267" t="s">
        <v>1694</v>
      </c>
      <c r="D191" s="261"/>
      <c r="E191" s="261"/>
      <c r="F191" s="281" t="s">
        <v>1602</v>
      </c>
      <c r="G191" s="261"/>
      <c r="H191" s="261" t="s">
        <v>1695</v>
      </c>
      <c r="I191" s="261" t="s">
        <v>1637</v>
      </c>
      <c r="J191" s="261"/>
      <c r="K191" s="303"/>
    </row>
    <row r="192" spans="2:11" ht="15" customHeight="1">
      <c r="B192" s="282"/>
      <c r="C192" s="267" t="s">
        <v>1696</v>
      </c>
      <c r="D192" s="261"/>
      <c r="E192" s="261"/>
      <c r="F192" s="281" t="s">
        <v>1602</v>
      </c>
      <c r="G192" s="261"/>
      <c r="H192" s="261" t="s">
        <v>1697</v>
      </c>
      <c r="I192" s="261" t="s">
        <v>1637</v>
      </c>
      <c r="J192" s="261"/>
      <c r="K192" s="303"/>
    </row>
    <row r="193" spans="2:11" ht="15" customHeight="1">
      <c r="B193" s="282"/>
      <c r="C193" s="267" t="s">
        <v>1698</v>
      </c>
      <c r="D193" s="261"/>
      <c r="E193" s="261"/>
      <c r="F193" s="281" t="s">
        <v>1608</v>
      </c>
      <c r="G193" s="261"/>
      <c r="H193" s="261" t="s">
        <v>1699</v>
      </c>
      <c r="I193" s="261" t="s">
        <v>1637</v>
      </c>
      <c r="J193" s="261"/>
      <c r="K193" s="303"/>
    </row>
    <row r="194" spans="2:11" ht="15" customHeight="1">
      <c r="B194" s="309"/>
      <c r="C194" s="317"/>
      <c r="D194" s="291"/>
      <c r="E194" s="291"/>
      <c r="F194" s="291"/>
      <c r="G194" s="291"/>
      <c r="H194" s="291"/>
      <c r="I194" s="291"/>
      <c r="J194" s="291"/>
      <c r="K194" s="310"/>
    </row>
    <row r="195" spans="2:11" ht="18.75" customHeight="1">
      <c r="B195" s="258"/>
      <c r="C195" s="261"/>
      <c r="D195" s="261"/>
      <c r="E195" s="261"/>
      <c r="F195" s="281"/>
      <c r="G195" s="261"/>
      <c r="H195" s="261"/>
      <c r="I195" s="261"/>
      <c r="J195" s="261"/>
      <c r="K195" s="258"/>
    </row>
    <row r="196" spans="2:11" ht="18.75" customHeight="1">
      <c r="B196" s="258"/>
      <c r="C196" s="261"/>
      <c r="D196" s="261"/>
      <c r="E196" s="261"/>
      <c r="F196" s="281"/>
      <c r="G196" s="261"/>
      <c r="H196" s="261"/>
      <c r="I196" s="261"/>
      <c r="J196" s="261"/>
      <c r="K196" s="258"/>
    </row>
    <row r="197" spans="2:1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ht="13.5">
      <c r="B198" s="250"/>
      <c r="C198" s="251"/>
      <c r="D198" s="251"/>
      <c r="E198" s="251"/>
      <c r="F198" s="251"/>
      <c r="G198" s="251"/>
      <c r="H198" s="251"/>
      <c r="I198" s="251"/>
      <c r="J198" s="251"/>
      <c r="K198" s="252"/>
    </row>
    <row r="199" spans="2:11" ht="21">
      <c r="B199" s="253"/>
      <c r="C199" s="382" t="s">
        <v>1700</v>
      </c>
      <c r="D199" s="382"/>
      <c r="E199" s="382"/>
      <c r="F199" s="382"/>
      <c r="G199" s="382"/>
      <c r="H199" s="382"/>
      <c r="I199" s="382"/>
      <c r="J199" s="382"/>
      <c r="K199" s="254"/>
    </row>
    <row r="200" spans="2:11" ht="25.5" customHeight="1">
      <c r="B200" s="253"/>
      <c r="C200" s="318" t="s">
        <v>1701</v>
      </c>
      <c r="D200" s="318"/>
      <c r="E200" s="318"/>
      <c r="F200" s="318" t="s">
        <v>1702</v>
      </c>
      <c r="G200" s="319"/>
      <c r="H200" s="381" t="s">
        <v>1703</v>
      </c>
      <c r="I200" s="381"/>
      <c r="J200" s="381"/>
      <c r="K200" s="254"/>
    </row>
    <row r="201" spans="2:11" ht="5.25" customHeight="1">
      <c r="B201" s="282"/>
      <c r="C201" s="279"/>
      <c r="D201" s="279"/>
      <c r="E201" s="279"/>
      <c r="F201" s="279"/>
      <c r="G201" s="261"/>
      <c r="H201" s="279"/>
      <c r="I201" s="279"/>
      <c r="J201" s="279"/>
      <c r="K201" s="303"/>
    </row>
    <row r="202" spans="2:11" ht="15" customHeight="1">
      <c r="B202" s="282"/>
      <c r="C202" s="261" t="s">
        <v>1693</v>
      </c>
      <c r="D202" s="261"/>
      <c r="E202" s="261"/>
      <c r="F202" s="281" t="s">
        <v>46</v>
      </c>
      <c r="G202" s="261"/>
      <c r="H202" s="380" t="s">
        <v>1704</v>
      </c>
      <c r="I202" s="380"/>
      <c r="J202" s="380"/>
      <c r="K202" s="303"/>
    </row>
    <row r="203" spans="2:11" ht="15" customHeight="1">
      <c r="B203" s="282"/>
      <c r="C203" s="288"/>
      <c r="D203" s="261"/>
      <c r="E203" s="261"/>
      <c r="F203" s="281" t="s">
        <v>47</v>
      </c>
      <c r="G203" s="261"/>
      <c r="H203" s="380" t="s">
        <v>1705</v>
      </c>
      <c r="I203" s="380"/>
      <c r="J203" s="380"/>
      <c r="K203" s="303"/>
    </row>
    <row r="204" spans="2:11" ht="15" customHeight="1">
      <c r="B204" s="282"/>
      <c r="C204" s="288"/>
      <c r="D204" s="261"/>
      <c r="E204" s="261"/>
      <c r="F204" s="281" t="s">
        <v>50</v>
      </c>
      <c r="G204" s="261"/>
      <c r="H204" s="380" t="s">
        <v>1706</v>
      </c>
      <c r="I204" s="380"/>
      <c r="J204" s="380"/>
      <c r="K204" s="303"/>
    </row>
    <row r="205" spans="2:11" ht="15" customHeight="1">
      <c r="B205" s="282"/>
      <c r="C205" s="261"/>
      <c r="D205" s="261"/>
      <c r="E205" s="261"/>
      <c r="F205" s="281" t="s">
        <v>48</v>
      </c>
      <c r="G205" s="261"/>
      <c r="H205" s="380" t="s">
        <v>1707</v>
      </c>
      <c r="I205" s="380"/>
      <c r="J205" s="380"/>
      <c r="K205" s="303"/>
    </row>
    <row r="206" spans="2:11" ht="15" customHeight="1">
      <c r="B206" s="282"/>
      <c r="C206" s="261"/>
      <c r="D206" s="261"/>
      <c r="E206" s="261"/>
      <c r="F206" s="281" t="s">
        <v>49</v>
      </c>
      <c r="G206" s="261"/>
      <c r="H206" s="380" t="s">
        <v>1708</v>
      </c>
      <c r="I206" s="380"/>
      <c r="J206" s="380"/>
      <c r="K206" s="303"/>
    </row>
    <row r="207" spans="2:11" ht="15" customHeight="1">
      <c r="B207" s="282"/>
      <c r="C207" s="261"/>
      <c r="D207" s="261"/>
      <c r="E207" s="261"/>
      <c r="F207" s="281"/>
      <c r="G207" s="261"/>
      <c r="H207" s="261"/>
      <c r="I207" s="261"/>
      <c r="J207" s="261"/>
      <c r="K207" s="303"/>
    </row>
    <row r="208" spans="2:11" ht="15" customHeight="1">
      <c r="B208" s="282"/>
      <c r="C208" s="261" t="s">
        <v>1649</v>
      </c>
      <c r="D208" s="261"/>
      <c r="E208" s="261"/>
      <c r="F208" s="281" t="s">
        <v>82</v>
      </c>
      <c r="G208" s="261"/>
      <c r="H208" s="380" t="s">
        <v>1709</v>
      </c>
      <c r="I208" s="380"/>
      <c r="J208" s="380"/>
      <c r="K208" s="303"/>
    </row>
    <row r="209" spans="2:11" ht="15" customHeight="1">
      <c r="B209" s="282"/>
      <c r="C209" s="288"/>
      <c r="D209" s="261"/>
      <c r="E209" s="261"/>
      <c r="F209" s="281" t="s">
        <v>1547</v>
      </c>
      <c r="G209" s="261"/>
      <c r="H209" s="380" t="s">
        <v>1548</v>
      </c>
      <c r="I209" s="380"/>
      <c r="J209" s="380"/>
      <c r="K209" s="303"/>
    </row>
    <row r="210" spans="2:11" ht="15" customHeight="1">
      <c r="B210" s="282"/>
      <c r="C210" s="261"/>
      <c r="D210" s="261"/>
      <c r="E210" s="261"/>
      <c r="F210" s="281" t="s">
        <v>1545</v>
      </c>
      <c r="G210" s="261"/>
      <c r="H210" s="380" t="s">
        <v>1710</v>
      </c>
      <c r="I210" s="380"/>
      <c r="J210" s="380"/>
      <c r="K210" s="303"/>
    </row>
    <row r="211" spans="2:11" ht="15" customHeight="1">
      <c r="B211" s="320"/>
      <c r="C211" s="288"/>
      <c r="D211" s="288"/>
      <c r="E211" s="288"/>
      <c r="F211" s="281" t="s">
        <v>1549</v>
      </c>
      <c r="G211" s="267"/>
      <c r="H211" s="379" t="s">
        <v>1550</v>
      </c>
      <c r="I211" s="379"/>
      <c r="J211" s="379"/>
      <c r="K211" s="321"/>
    </row>
    <row r="212" spans="2:11" ht="15" customHeight="1">
      <c r="B212" s="320"/>
      <c r="C212" s="288"/>
      <c r="D212" s="288"/>
      <c r="E212" s="288"/>
      <c r="F212" s="281" t="s">
        <v>1015</v>
      </c>
      <c r="G212" s="267"/>
      <c r="H212" s="379" t="s">
        <v>1711</v>
      </c>
      <c r="I212" s="379"/>
      <c r="J212" s="379"/>
      <c r="K212" s="321"/>
    </row>
    <row r="213" spans="2:11" ht="15" customHeight="1">
      <c r="B213" s="320"/>
      <c r="C213" s="288"/>
      <c r="D213" s="288"/>
      <c r="E213" s="288"/>
      <c r="F213" s="322"/>
      <c r="G213" s="267"/>
      <c r="H213" s="323"/>
      <c r="I213" s="323"/>
      <c r="J213" s="323"/>
      <c r="K213" s="321"/>
    </row>
    <row r="214" spans="2:11" ht="15" customHeight="1">
      <c r="B214" s="320"/>
      <c r="C214" s="261" t="s">
        <v>1673</v>
      </c>
      <c r="D214" s="288"/>
      <c r="E214" s="288"/>
      <c r="F214" s="281">
        <v>1</v>
      </c>
      <c r="G214" s="267"/>
      <c r="H214" s="379" t="s">
        <v>1712</v>
      </c>
      <c r="I214" s="379"/>
      <c r="J214" s="379"/>
      <c r="K214" s="321"/>
    </row>
    <row r="215" spans="2:11" ht="15" customHeight="1">
      <c r="B215" s="320"/>
      <c r="C215" s="288"/>
      <c r="D215" s="288"/>
      <c r="E215" s="288"/>
      <c r="F215" s="281">
        <v>2</v>
      </c>
      <c r="G215" s="267"/>
      <c r="H215" s="379" t="s">
        <v>1713</v>
      </c>
      <c r="I215" s="379"/>
      <c r="J215" s="379"/>
      <c r="K215" s="321"/>
    </row>
    <row r="216" spans="2:11" ht="15" customHeight="1">
      <c r="B216" s="320"/>
      <c r="C216" s="288"/>
      <c r="D216" s="288"/>
      <c r="E216" s="288"/>
      <c r="F216" s="281">
        <v>3</v>
      </c>
      <c r="G216" s="267"/>
      <c r="H216" s="379" t="s">
        <v>1714</v>
      </c>
      <c r="I216" s="379"/>
      <c r="J216" s="379"/>
      <c r="K216" s="321"/>
    </row>
    <row r="217" spans="2:11" ht="15" customHeight="1">
      <c r="B217" s="320"/>
      <c r="C217" s="288"/>
      <c r="D217" s="288"/>
      <c r="E217" s="288"/>
      <c r="F217" s="281">
        <v>4</v>
      </c>
      <c r="G217" s="267"/>
      <c r="H217" s="379" t="s">
        <v>1715</v>
      </c>
      <c r="I217" s="379"/>
      <c r="J217" s="379"/>
      <c r="K217" s="321"/>
    </row>
    <row r="218" spans="2:1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84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85</v>
      </c>
    </row>
    <row r="4" spans="2:46" ht="24.95" customHeight="1">
      <c r="B4" s="20"/>
      <c r="D4" s="110" t="s">
        <v>109</v>
      </c>
      <c r="L4" s="20"/>
      <c r="M4" s="24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111" t="s">
        <v>16</v>
      </c>
      <c r="L6" s="20"/>
    </row>
    <row r="7" spans="2:46" ht="16.5" customHeight="1">
      <c r="B7" s="20"/>
      <c r="E7" s="370" t="str">
        <f>'Rekapitulace stavby'!K6</f>
        <v>Revitalizace ploch hřbitova, oprava objektu přípravny</v>
      </c>
      <c r="F7" s="371"/>
      <c r="G7" s="371"/>
      <c r="H7" s="371"/>
      <c r="L7" s="20"/>
    </row>
    <row r="8" spans="2:46" s="1" customFormat="1" ht="12" customHeight="1">
      <c r="B8" s="38"/>
      <c r="D8" s="111" t="s">
        <v>110</v>
      </c>
      <c r="I8" s="112"/>
      <c r="L8" s="38"/>
    </row>
    <row r="9" spans="2:46" s="1" customFormat="1" ht="36.950000000000003" customHeight="1">
      <c r="B9" s="38"/>
      <c r="E9" s="372" t="s">
        <v>111</v>
      </c>
      <c r="F9" s="373"/>
      <c r="G9" s="373"/>
      <c r="H9" s="373"/>
      <c r="I9" s="112"/>
      <c r="L9" s="38"/>
    </row>
    <row r="10" spans="2:46" s="1" customFormat="1" ht="11.25">
      <c r="B10" s="38"/>
      <c r="I10" s="112"/>
      <c r="L10" s="38"/>
    </row>
    <row r="11" spans="2:46" s="1" customFormat="1" ht="12" customHeight="1">
      <c r="B11" s="38"/>
      <c r="D11" s="111" t="s">
        <v>18</v>
      </c>
      <c r="F11" s="17" t="s">
        <v>19</v>
      </c>
      <c r="I11" s="113" t="s">
        <v>20</v>
      </c>
      <c r="J11" s="17" t="s">
        <v>19</v>
      </c>
      <c r="L11" s="38"/>
    </row>
    <row r="12" spans="2:46" s="1" customFormat="1" ht="12" customHeight="1">
      <c r="B12" s="38"/>
      <c r="D12" s="111" t="s">
        <v>21</v>
      </c>
      <c r="F12" s="17" t="s">
        <v>22</v>
      </c>
      <c r="I12" s="113" t="s">
        <v>23</v>
      </c>
      <c r="J12" s="114" t="str">
        <f>'Rekapitulace stavby'!AN8</f>
        <v>4. 1. 2019</v>
      </c>
      <c r="L12" s="38"/>
    </row>
    <row r="13" spans="2:46" s="1" customFormat="1" ht="10.9" customHeight="1">
      <c r="B13" s="38"/>
      <c r="I13" s="112"/>
      <c r="L13" s="38"/>
    </row>
    <row r="14" spans="2:46" s="1" customFormat="1" ht="12" customHeight="1">
      <c r="B14" s="38"/>
      <c r="D14" s="111" t="s">
        <v>25</v>
      </c>
      <c r="I14" s="113" t="s">
        <v>26</v>
      </c>
      <c r="J14" s="17" t="s">
        <v>27</v>
      </c>
      <c r="L14" s="38"/>
    </row>
    <row r="15" spans="2:46" s="1" customFormat="1" ht="18" customHeight="1">
      <c r="B15" s="38"/>
      <c r="E15" s="17" t="s">
        <v>28</v>
      </c>
      <c r="I15" s="113" t="s">
        <v>29</v>
      </c>
      <c r="J15" s="17" t="s">
        <v>30</v>
      </c>
      <c r="L15" s="38"/>
    </row>
    <row r="16" spans="2:46" s="1" customFormat="1" ht="6.95" customHeight="1">
      <c r="B16" s="38"/>
      <c r="I16" s="112"/>
      <c r="L16" s="38"/>
    </row>
    <row r="17" spans="2:12" s="1" customFormat="1" ht="12" customHeight="1">
      <c r="B17" s="38"/>
      <c r="D17" s="111" t="s">
        <v>31</v>
      </c>
      <c r="I17" s="113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4" t="str">
        <f>'Rekapitulace stavby'!E14</f>
        <v>Vyplň údaj</v>
      </c>
      <c r="F18" s="375"/>
      <c r="G18" s="375"/>
      <c r="H18" s="375"/>
      <c r="I18" s="113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2"/>
      <c r="L19" s="38"/>
    </row>
    <row r="20" spans="2:12" s="1" customFormat="1" ht="12" customHeight="1">
      <c r="B20" s="38"/>
      <c r="D20" s="111" t="s">
        <v>33</v>
      </c>
      <c r="I20" s="113" t="s">
        <v>26</v>
      </c>
      <c r="J20" s="17" t="s">
        <v>34</v>
      </c>
      <c r="L20" s="38"/>
    </row>
    <row r="21" spans="2:12" s="1" customFormat="1" ht="18" customHeight="1">
      <c r="B21" s="38"/>
      <c r="E21" s="17" t="s">
        <v>35</v>
      </c>
      <c r="I21" s="113" t="s">
        <v>29</v>
      </c>
      <c r="J21" s="17" t="s">
        <v>19</v>
      </c>
      <c r="L21" s="38"/>
    </row>
    <row r="22" spans="2:12" s="1" customFormat="1" ht="6.95" customHeight="1">
      <c r="B22" s="38"/>
      <c r="I22" s="112"/>
      <c r="L22" s="38"/>
    </row>
    <row r="23" spans="2:12" s="1" customFormat="1" ht="12" customHeight="1">
      <c r="B23" s="38"/>
      <c r="D23" s="111" t="s">
        <v>37</v>
      </c>
      <c r="I23" s="113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>
      <c r="B24" s="38"/>
      <c r="E24" s="17" t="str">
        <f>IF('Rekapitulace stavby'!E20="","",'Rekapitulace stavby'!E20)</f>
        <v xml:space="preserve"> </v>
      </c>
      <c r="I24" s="113" t="s">
        <v>29</v>
      </c>
      <c r="J24" s="17" t="str">
        <f>IF('Rekapitulace stavby'!AN20="","",'Rekapitulace stavby'!AN20)</f>
        <v/>
      </c>
      <c r="L24" s="38"/>
    </row>
    <row r="25" spans="2:12" s="1" customFormat="1" ht="6.95" customHeight="1">
      <c r="B25" s="38"/>
      <c r="I25" s="112"/>
      <c r="L25" s="38"/>
    </row>
    <row r="26" spans="2:12" s="1" customFormat="1" ht="12" customHeight="1">
      <c r="B26" s="38"/>
      <c r="D26" s="111" t="s">
        <v>39</v>
      </c>
      <c r="I26" s="112"/>
      <c r="L26" s="38"/>
    </row>
    <row r="27" spans="2:12" s="7" customFormat="1" ht="16.5" customHeight="1">
      <c r="B27" s="115"/>
      <c r="E27" s="376" t="s">
        <v>19</v>
      </c>
      <c r="F27" s="376"/>
      <c r="G27" s="376"/>
      <c r="H27" s="376"/>
      <c r="I27" s="116"/>
      <c r="L27" s="115"/>
    </row>
    <row r="28" spans="2:12" s="1" customFormat="1" ht="6.95" customHeight="1">
      <c r="B28" s="38"/>
      <c r="I28" s="112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17"/>
      <c r="J29" s="56"/>
      <c r="K29" s="56"/>
      <c r="L29" s="38"/>
    </row>
    <row r="30" spans="2:12" s="1" customFormat="1" ht="25.35" customHeight="1">
      <c r="B30" s="38"/>
      <c r="D30" s="118" t="s">
        <v>41</v>
      </c>
      <c r="I30" s="112"/>
      <c r="J30" s="119">
        <f>ROUND(J90, 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14.45" customHeight="1">
      <c r="B32" s="38"/>
      <c r="F32" s="120" t="s">
        <v>43</v>
      </c>
      <c r="I32" s="121" t="s">
        <v>42</v>
      </c>
      <c r="J32" s="120" t="s">
        <v>44</v>
      </c>
      <c r="L32" s="38"/>
    </row>
    <row r="33" spans="2:12" s="1" customFormat="1" ht="14.45" customHeight="1">
      <c r="B33" s="38"/>
      <c r="D33" s="111" t="s">
        <v>45</v>
      </c>
      <c r="E33" s="111" t="s">
        <v>46</v>
      </c>
      <c r="F33" s="122">
        <f>ROUND((SUM(BE90:BE157)),  2)</f>
        <v>0</v>
      </c>
      <c r="I33" s="123">
        <v>0.21</v>
      </c>
      <c r="J33" s="122">
        <f>ROUND(((SUM(BE90:BE157))*I33),  2)</f>
        <v>0</v>
      </c>
      <c r="L33" s="38"/>
    </row>
    <row r="34" spans="2:12" s="1" customFormat="1" ht="14.45" customHeight="1">
      <c r="B34" s="38"/>
      <c r="E34" s="111" t="s">
        <v>47</v>
      </c>
      <c r="F34" s="122">
        <f>ROUND((SUM(BF90:BF157)),  2)</f>
        <v>0</v>
      </c>
      <c r="I34" s="123">
        <v>0.15</v>
      </c>
      <c r="J34" s="122">
        <f>ROUND(((SUM(BF90:BF157))*I34),  2)</f>
        <v>0</v>
      </c>
      <c r="L34" s="38"/>
    </row>
    <row r="35" spans="2:12" s="1" customFormat="1" ht="14.45" hidden="1" customHeight="1">
      <c r="B35" s="38"/>
      <c r="E35" s="111" t="s">
        <v>48</v>
      </c>
      <c r="F35" s="122">
        <f>ROUND((SUM(BG90:BG157)),  2)</f>
        <v>0</v>
      </c>
      <c r="I35" s="123">
        <v>0.21</v>
      </c>
      <c r="J35" s="122">
        <f>0</f>
        <v>0</v>
      </c>
      <c r="L35" s="38"/>
    </row>
    <row r="36" spans="2:12" s="1" customFormat="1" ht="14.45" hidden="1" customHeight="1">
      <c r="B36" s="38"/>
      <c r="E36" s="111" t="s">
        <v>49</v>
      </c>
      <c r="F36" s="122">
        <f>ROUND((SUM(BH90:BH157)),  2)</f>
        <v>0</v>
      </c>
      <c r="I36" s="123">
        <v>0.15</v>
      </c>
      <c r="J36" s="122">
        <f>0</f>
        <v>0</v>
      </c>
      <c r="L36" s="38"/>
    </row>
    <row r="37" spans="2:12" s="1" customFormat="1" ht="14.45" hidden="1" customHeight="1">
      <c r="B37" s="38"/>
      <c r="E37" s="111" t="s">
        <v>50</v>
      </c>
      <c r="F37" s="122">
        <f>ROUND((SUM(BI90:BI157)),  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2"/>
      <c r="L38" s="38"/>
    </row>
    <row r="39" spans="2:12" s="1" customFormat="1" ht="25.35" customHeight="1">
      <c r="B39" s="38"/>
      <c r="C39" s="124"/>
      <c r="D39" s="125" t="s">
        <v>51</v>
      </c>
      <c r="E39" s="126"/>
      <c r="F39" s="126"/>
      <c r="G39" s="127" t="s">
        <v>52</v>
      </c>
      <c r="H39" s="128" t="s">
        <v>53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38"/>
    </row>
    <row r="44" spans="2:12" s="1" customFormat="1" ht="6.95" customHeight="1"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38"/>
    </row>
    <row r="45" spans="2:12" s="1" customFormat="1" ht="24.95" customHeight="1">
      <c r="B45" s="34"/>
      <c r="C45" s="23" t="s">
        <v>112</v>
      </c>
      <c r="D45" s="35"/>
      <c r="E45" s="35"/>
      <c r="F45" s="35"/>
      <c r="G45" s="35"/>
      <c r="H45" s="35"/>
      <c r="I45" s="112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12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16.5" customHeight="1">
      <c r="B48" s="34"/>
      <c r="C48" s="35"/>
      <c r="D48" s="35"/>
      <c r="E48" s="377" t="str">
        <f>E7</f>
        <v>Revitalizace ploch hřbitova, oprava objektu přípravny</v>
      </c>
      <c r="F48" s="378"/>
      <c r="G48" s="378"/>
      <c r="H48" s="378"/>
      <c r="I48" s="112"/>
      <c r="J48" s="35"/>
      <c r="K48" s="35"/>
      <c r="L48" s="38"/>
    </row>
    <row r="49" spans="2:47" s="1" customFormat="1" ht="12" customHeight="1">
      <c r="B49" s="34"/>
      <c r="C49" s="29" t="s">
        <v>110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47" s="1" customFormat="1" ht="16.5" customHeight="1">
      <c r="B50" s="34"/>
      <c r="C50" s="35"/>
      <c r="D50" s="35"/>
      <c r="E50" s="346" t="str">
        <f>E9</f>
        <v>SO 01 - Přípravné a bourací práce</v>
      </c>
      <c r="F50" s="345"/>
      <c r="G50" s="345"/>
      <c r="H50" s="345"/>
      <c r="I50" s="112"/>
      <c r="J50" s="35"/>
      <c r="K50" s="35"/>
      <c r="L50" s="38"/>
    </row>
    <row r="51" spans="2:47" s="1" customFormat="1" ht="6.95" customHeight="1">
      <c r="B51" s="34"/>
      <c r="C51" s="35"/>
      <c r="D51" s="35"/>
      <c r="E51" s="35"/>
      <c r="F51" s="35"/>
      <c r="G51" s="35"/>
      <c r="H51" s="35"/>
      <c r="I51" s="112"/>
      <c r="J51" s="35"/>
      <c r="K51" s="35"/>
      <c r="L51" s="38"/>
    </row>
    <row r="52" spans="2:47" s="1" customFormat="1" ht="12" customHeight="1">
      <c r="B52" s="34"/>
      <c r="C52" s="29" t="s">
        <v>21</v>
      </c>
      <c r="D52" s="35"/>
      <c r="E52" s="35"/>
      <c r="F52" s="27" t="str">
        <f>F12</f>
        <v>Šenov u Nového Jičína</v>
      </c>
      <c r="G52" s="35"/>
      <c r="H52" s="35"/>
      <c r="I52" s="113" t="s">
        <v>23</v>
      </c>
      <c r="J52" s="55" t="str">
        <f>IF(J12="","",J12)</f>
        <v>4. 1. 2019</v>
      </c>
      <c r="K52" s="35"/>
      <c r="L52" s="38"/>
    </row>
    <row r="53" spans="2:47" s="1" customFormat="1" ht="6.95" customHeight="1">
      <c r="B53" s="34"/>
      <c r="C53" s="35"/>
      <c r="D53" s="35"/>
      <c r="E53" s="35"/>
      <c r="F53" s="35"/>
      <c r="G53" s="35"/>
      <c r="H53" s="35"/>
      <c r="I53" s="112"/>
      <c r="J53" s="35"/>
      <c r="K53" s="35"/>
      <c r="L53" s="38"/>
    </row>
    <row r="54" spans="2:47" s="1" customFormat="1" ht="13.7" customHeight="1">
      <c r="B54" s="34"/>
      <c r="C54" s="29" t="s">
        <v>25</v>
      </c>
      <c r="D54" s="35"/>
      <c r="E54" s="35"/>
      <c r="F54" s="27" t="str">
        <f>E15</f>
        <v>Obec Šenov u Nového Jičína</v>
      </c>
      <c r="G54" s="35"/>
      <c r="H54" s="35"/>
      <c r="I54" s="113" t="s">
        <v>33</v>
      </c>
      <c r="J54" s="32" t="str">
        <f>E21</f>
        <v>Ing. arch. Zdeněk Tupý</v>
      </c>
      <c r="K54" s="35"/>
      <c r="L54" s="38"/>
    </row>
    <row r="55" spans="2:47" s="1" customFormat="1" ht="13.7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13" t="s">
        <v>37</v>
      </c>
      <c r="J55" s="32" t="str">
        <f>E24</f>
        <v xml:space="preserve"> </v>
      </c>
      <c r="K55" s="35"/>
      <c r="L55" s="38"/>
    </row>
    <row r="56" spans="2:47" s="1" customFormat="1" ht="10.35" customHeight="1">
      <c r="B56" s="34"/>
      <c r="C56" s="35"/>
      <c r="D56" s="35"/>
      <c r="E56" s="35"/>
      <c r="F56" s="35"/>
      <c r="G56" s="35"/>
      <c r="H56" s="35"/>
      <c r="I56" s="112"/>
      <c r="J56" s="35"/>
      <c r="K56" s="35"/>
      <c r="L56" s="38"/>
    </row>
    <row r="57" spans="2:47" s="1" customFormat="1" ht="29.25" customHeight="1">
      <c r="B57" s="34"/>
      <c r="C57" s="138" t="s">
        <v>113</v>
      </c>
      <c r="D57" s="139"/>
      <c r="E57" s="139"/>
      <c r="F57" s="139"/>
      <c r="G57" s="139"/>
      <c r="H57" s="139"/>
      <c r="I57" s="140"/>
      <c r="J57" s="141" t="s">
        <v>114</v>
      </c>
      <c r="K57" s="139"/>
      <c r="L57" s="38"/>
    </row>
    <row r="58" spans="2:47" s="1" customFormat="1" ht="10.35" customHeight="1">
      <c r="B58" s="34"/>
      <c r="C58" s="35"/>
      <c r="D58" s="35"/>
      <c r="E58" s="35"/>
      <c r="F58" s="35"/>
      <c r="G58" s="35"/>
      <c r="H58" s="35"/>
      <c r="I58" s="112"/>
      <c r="J58" s="35"/>
      <c r="K58" s="35"/>
      <c r="L58" s="38"/>
    </row>
    <row r="59" spans="2:47" s="1" customFormat="1" ht="22.9" customHeight="1">
      <c r="B59" s="34"/>
      <c r="C59" s="142" t="s">
        <v>73</v>
      </c>
      <c r="D59" s="35"/>
      <c r="E59" s="35"/>
      <c r="F59" s="35"/>
      <c r="G59" s="35"/>
      <c r="H59" s="35"/>
      <c r="I59" s="112"/>
      <c r="J59" s="73">
        <f>J90</f>
        <v>0</v>
      </c>
      <c r="K59" s="35"/>
      <c r="L59" s="38"/>
      <c r="AU59" s="17" t="s">
        <v>115</v>
      </c>
    </row>
    <row r="60" spans="2:47" s="8" customFormat="1" ht="24.95" customHeight="1">
      <c r="B60" s="143"/>
      <c r="C60" s="144"/>
      <c r="D60" s="145" t="s">
        <v>116</v>
      </c>
      <c r="E60" s="146"/>
      <c r="F60" s="146"/>
      <c r="G60" s="146"/>
      <c r="H60" s="146"/>
      <c r="I60" s="147"/>
      <c r="J60" s="148">
        <f>J91</f>
        <v>0</v>
      </c>
      <c r="K60" s="144"/>
      <c r="L60" s="149"/>
    </row>
    <row r="61" spans="2:47" s="9" customFormat="1" ht="19.899999999999999" customHeight="1">
      <c r="B61" s="150"/>
      <c r="C61" s="94"/>
      <c r="D61" s="151" t="s">
        <v>117</v>
      </c>
      <c r="E61" s="152"/>
      <c r="F61" s="152"/>
      <c r="G61" s="152"/>
      <c r="H61" s="152"/>
      <c r="I61" s="153"/>
      <c r="J61" s="154">
        <f>J92</f>
        <v>0</v>
      </c>
      <c r="K61" s="94"/>
      <c r="L61" s="155"/>
    </row>
    <row r="62" spans="2:47" s="9" customFormat="1" ht="19.899999999999999" customHeight="1">
      <c r="B62" s="150"/>
      <c r="C62" s="94"/>
      <c r="D62" s="151" t="s">
        <v>118</v>
      </c>
      <c r="E62" s="152"/>
      <c r="F62" s="152"/>
      <c r="G62" s="152"/>
      <c r="H62" s="152"/>
      <c r="I62" s="153"/>
      <c r="J62" s="154">
        <f>J108</f>
        <v>0</v>
      </c>
      <c r="K62" s="94"/>
      <c r="L62" s="155"/>
    </row>
    <row r="63" spans="2:47" s="9" customFormat="1" ht="19.899999999999999" customHeight="1">
      <c r="B63" s="150"/>
      <c r="C63" s="94"/>
      <c r="D63" s="151" t="s">
        <v>119</v>
      </c>
      <c r="E63" s="152"/>
      <c r="F63" s="152"/>
      <c r="G63" s="152"/>
      <c r="H63" s="152"/>
      <c r="I63" s="153"/>
      <c r="J63" s="154">
        <f>J130</f>
        <v>0</v>
      </c>
      <c r="K63" s="94"/>
      <c r="L63" s="155"/>
    </row>
    <row r="64" spans="2:47" s="8" customFormat="1" ht="24.95" customHeight="1">
      <c r="B64" s="143"/>
      <c r="C64" s="144"/>
      <c r="D64" s="145" t="s">
        <v>120</v>
      </c>
      <c r="E64" s="146"/>
      <c r="F64" s="146"/>
      <c r="G64" s="146"/>
      <c r="H64" s="146"/>
      <c r="I64" s="147"/>
      <c r="J64" s="148">
        <f>J140</f>
        <v>0</v>
      </c>
      <c r="K64" s="144"/>
      <c r="L64" s="149"/>
    </row>
    <row r="65" spans="2:12" s="9" customFormat="1" ht="19.899999999999999" customHeight="1">
      <c r="B65" s="150"/>
      <c r="C65" s="94"/>
      <c r="D65" s="151" t="s">
        <v>121</v>
      </c>
      <c r="E65" s="152"/>
      <c r="F65" s="152"/>
      <c r="G65" s="152"/>
      <c r="H65" s="152"/>
      <c r="I65" s="153"/>
      <c r="J65" s="154">
        <f>J141</f>
        <v>0</v>
      </c>
      <c r="K65" s="94"/>
      <c r="L65" s="155"/>
    </row>
    <row r="66" spans="2:12" s="9" customFormat="1" ht="19.899999999999999" customHeight="1">
      <c r="B66" s="150"/>
      <c r="C66" s="94"/>
      <c r="D66" s="151" t="s">
        <v>122</v>
      </c>
      <c r="E66" s="152"/>
      <c r="F66" s="152"/>
      <c r="G66" s="152"/>
      <c r="H66" s="152"/>
      <c r="I66" s="153"/>
      <c r="J66" s="154">
        <f>J144</f>
        <v>0</v>
      </c>
      <c r="K66" s="94"/>
      <c r="L66" s="155"/>
    </row>
    <row r="67" spans="2:12" s="9" customFormat="1" ht="19.899999999999999" customHeight="1">
      <c r="B67" s="150"/>
      <c r="C67" s="94"/>
      <c r="D67" s="151" t="s">
        <v>123</v>
      </c>
      <c r="E67" s="152"/>
      <c r="F67" s="152"/>
      <c r="G67" s="152"/>
      <c r="H67" s="152"/>
      <c r="I67" s="153"/>
      <c r="J67" s="154">
        <f>J149</f>
        <v>0</v>
      </c>
      <c r="K67" s="94"/>
      <c r="L67" s="155"/>
    </row>
    <row r="68" spans="2:12" s="8" customFormat="1" ht="24.95" customHeight="1">
      <c r="B68" s="143"/>
      <c r="C68" s="144"/>
      <c r="D68" s="145" t="s">
        <v>124</v>
      </c>
      <c r="E68" s="146"/>
      <c r="F68" s="146"/>
      <c r="G68" s="146"/>
      <c r="H68" s="146"/>
      <c r="I68" s="147"/>
      <c r="J68" s="148">
        <f>J151</f>
        <v>0</v>
      </c>
      <c r="K68" s="144"/>
      <c r="L68" s="149"/>
    </row>
    <row r="69" spans="2:12" s="9" customFormat="1" ht="19.899999999999999" customHeight="1">
      <c r="B69" s="150"/>
      <c r="C69" s="94"/>
      <c r="D69" s="151" t="s">
        <v>125</v>
      </c>
      <c r="E69" s="152"/>
      <c r="F69" s="152"/>
      <c r="G69" s="152"/>
      <c r="H69" s="152"/>
      <c r="I69" s="153"/>
      <c r="J69" s="154">
        <f>J152</f>
        <v>0</v>
      </c>
      <c r="K69" s="94"/>
      <c r="L69" s="155"/>
    </row>
    <row r="70" spans="2:12" s="9" customFormat="1" ht="19.899999999999999" customHeight="1">
      <c r="B70" s="150"/>
      <c r="C70" s="94"/>
      <c r="D70" s="151" t="s">
        <v>126</v>
      </c>
      <c r="E70" s="152"/>
      <c r="F70" s="152"/>
      <c r="G70" s="152"/>
      <c r="H70" s="152"/>
      <c r="I70" s="153"/>
      <c r="J70" s="154">
        <f>J156</f>
        <v>0</v>
      </c>
      <c r="K70" s="94"/>
      <c r="L70" s="155"/>
    </row>
    <row r="71" spans="2:12" s="1" customFormat="1" ht="21.75" customHeight="1">
      <c r="B71" s="34"/>
      <c r="C71" s="35"/>
      <c r="D71" s="35"/>
      <c r="E71" s="35"/>
      <c r="F71" s="35"/>
      <c r="G71" s="35"/>
      <c r="H71" s="35"/>
      <c r="I71" s="112"/>
      <c r="J71" s="35"/>
      <c r="K71" s="35"/>
      <c r="L71" s="38"/>
    </row>
    <row r="72" spans="2:12" s="1" customFormat="1" ht="6.95" customHeight="1">
      <c r="B72" s="46"/>
      <c r="C72" s="47"/>
      <c r="D72" s="47"/>
      <c r="E72" s="47"/>
      <c r="F72" s="47"/>
      <c r="G72" s="47"/>
      <c r="H72" s="47"/>
      <c r="I72" s="134"/>
      <c r="J72" s="47"/>
      <c r="K72" s="47"/>
      <c r="L72" s="38"/>
    </row>
    <row r="76" spans="2:12" s="1" customFormat="1" ht="6.95" customHeight="1">
      <c r="B76" s="48"/>
      <c r="C76" s="49"/>
      <c r="D76" s="49"/>
      <c r="E76" s="49"/>
      <c r="F76" s="49"/>
      <c r="G76" s="49"/>
      <c r="H76" s="49"/>
      <c r="I76" s="137"/>
      <c r="J76" s="49"/>
      <c r="K76" s="49"/>
      <c r="L76" s="38"/>
    </row>
    <row r="77" spans="2:12" s="1" customFormat="1" ht="24.95" customHeight="1">
      <c r="B77" s="34"/>
      <c r="C77" s="23" t="s">
        <v>127</v>
      </c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12"/>
      <c r="J78" s="35"/>
      <c r="K78" s="35"/>
      <c r="L78" s="38"/>
    </row>
    <row r="79" spans="2:12" s="1" customFormat="1" ht="12" customHeight="1">
      <c r="B79" s="34"/>
      <c r="C79" s="29" t="s">
        <v>16</v>
      </c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16.5" customHeight="1">
      <c r="B80" s="34"/>
      <c r="C80" s="35"/>
      <c r="D80" s="35"/>
      <c r="E80" s="377" t="str">
        <f>E7</f>
        <v>Revitalizace ploch hřbitova, oprava objektu přípravny</v>
      </c>
      <c r="F80" s="378"/>
      <c r="G80" s="378"/>
      <c r="H80" s="378"/>
      <c r="I80" s="112"/>
      <c r="J80" s="35"/>
      <c r="K80" s="35"/>
      <c r="L80" s="38"/>
    </row>
    <row r="81" spans="2:65" s="1" customFormat="1" ht="12" customHeight="1">
      <c r="B81" s="34"/>
      <c r="C81" s="29" t="s">
        <v>110</v>
      </c>
      <c r="D81" s="35"/>
      <c r="E81" s="35"/>
      <c r="F81" s="35"/>
      <c r="G81" s="35"/>
      <c r="H81" s="35"/>
      <c r="I81" s="112"/>
      <c r="J81" s="35"/>
      <c r="K81" s="35"/>
      <c r="L81" s="38"/>
    </row>
    <row r="82" spans="2:65" s="1" customFormat="1" ht="16.5" customHeight="1">
      <c r="B82" s="34"/>
      <c r="C82" s="35"/>
      <c r="D82" s="35"/>
      <c r="E82" s="346" t="str">
        <f>E9</f>
        <v>SO 01 - Přípravné a bourací práce</v>
      </c>
      <c r="F82" s="345"/>
      <c r="G82" s="345"/>
      <c r="H82" s="345"/>
      <c r="I82" s="112"/>
      <c r="J82" s="35"/>
      <c r="K82" s="35"/>
      <c r="L82" s="38"/>
    </row>
    <row r="83" spans="2:65" s="1" customFormat="1" ht="6.95" customHeight="1">
      <c r="B83" s="34"/>
      <c r="C83" s="35"/>
      <c r="D83" s="35"/>
      <c r="E83" s="35"/>
      <c r="F83" s="35"/>
      <c r="G83" s="35"/>
      <c r="H83" s="35"/>
      <c r="I83" s="112"/>
      <c r="J83" s="35"/>
      <c r="K83" s="35"/>
      <c r="L83" s="38"/>
    </row>
    <row r="84" spans="2:65" s="1" customFormat="1" ht="12" customHeight="1">
      <c r="B84" s="34"/>
      <c r="C84" s="29" t="s">
        <v>21</v>
      </c>
      <c r="D84" s="35"/>
      <c r="E84" s="35"/>
      <c r="F84" s="27" t="str">
        <f>F12</f>
        <v>Šenov u Nového Jičína</v>
      </c>
      <c r="G84" s="35"/>
      <c r="H84" s="35"/>
      <c r="I84" s="113" t="s">
        <v>23</v>
      </c>
      <c r="J84" s="55" t="str">
        <f>IF(J12="","",J12)</f>
        <v>4. 1. 2019</v>
      </c>
      <c r="K84" s="35"/>
      <c r="L84" s="38"/>
    </row>
    <row r="85" spans="2:65" s="1" customFormat="1" ht="6.95" customHeight="1">
      <c r="B85" s="34"/>
      <c r="C85" s="35"/>
      <c r="D85" s="35"/>
      <c r="E85" s="35"/>
      <c r="F85" s="35"/>
      <c r="G85" s="35"/>
      <c r="H85" s="35"/>
      <c r="I85" s="112"/>
      <c r="J85" s="35"/>
      <c r="K85" s="35"/>
      <c r="L85" s="38"/>
    </row>
    <row r="86" spans="2:65" s="1" customFormat="1" ht="13.7" customHeight="1">
      <c r="B86" s="34"/>
      <c r="C86" s="29" t="s">
        <v>25</v>
      </c>
      <c r="D86" s="35"/>
      <c r="E86" s="35"/>
      <c r="F86" s="27" t="str">
        <f>E15</f>
        <v>Obec Šenov u Nového Jičína</v>
      </c>
      <c r="G86" s="35"/>
      <c r="H86" s="35"/>
      <c r="I86" s="113" t="s">
        <v>33</v>
      </c>
      <c r="J86" s="32" t="str">
        <f>E21</f>
        <v>Ing. arch. Zdeněk Tupý</v>
      </c>
      <c r="K86" s="35"/>
      <c r="L86" s="38"/>
    </row>
    <row r="87" spans="2:65" s="1" customFormat="1" ht="13.7" customHeight="1">
      <c r="B87" s="34"/>
      <c r="C87" s="29" t="s">
        <v>31</v>
      </c>
      <c r="D87" s="35"/>
      <c r="E87" s="35"/>
      <c r="F87" s="27" t="str">
        <f>IF(E18="","",E18)</f>
        <v>Vyplň údaj</v>
      </c>
      <c r="G87" s="35"/>
      <c r="H87" s="35"/>
      <c r="I87" s="113" t="s">
        <v>37</v>
      </c>
      <c r="J87" s="32" t="str">
        <f>E24</f>
        <v xml:space="preserve"> </v>
      </c>
      <c r="K87" s="35"/>
      <c r="L87" s="38"/>
    </row>
    <row r="88" spans="2:65" s="1" customFormat="1" ht="10.35" customHeight="1">
      <c r="B88" s="34"/>
      <c r="C88" s="35"/>
      <c r="D88" s="35"/>
      <c r="E88" s="35"/>
      <c r="F88" s="35"/>
      <c r="G88" s="35"/>
      <c r="H88" s="35"/>
      <c r="I88" s="112"/>
      <c r="J88" s="35"/>
      <c r="K88" s="35"/>
      <c r="L88" s="38"/>
    </row>
    <row r="89" spans="2:65" s="10" customFormat="1" ht="29.25" customHeight="1">
      <c r="B89" s="156"/>
      <c r="C89" s="157" t="s">
        <v>128</v>
      </c>
      <c r="D89" s="158" t="s">
        <v>60</v>
      </c>
      <c r="E89" s="158" t="s">
        <v>56</v>
      </c>
      <c r="F89" s="158" t="s">
        <v>57</v>
      </c>
      <c r="G89" s="158" t="s">
        <v>129</v>
      </c>
      <c r="H89" s="158" t="s">
        <v>130</v>
      </c>
      <c r="I89" s="159" t="s">
        <v>131</v>
      </c>
      <c r="J89" s="158" t="s">
        <v>114</v>
      </c>
      <c r="K89" s="160" t="s">
        <v>132</v>
      </c>
      <c r="L89" s="161"/>
      <c r="M89" s="64" t="s">
        <v>19</v>
      </c>
      <c r="N89" s="65" t="s">
        <v>45</v>
      </c>
      <c r="O89" s="65" t="s">
        <v>133</v>
      </c>
      <c r="P89" s="65" t="s">
        <v>134</v>
      </c>
      <c r="Q89" s="65" t="s">
        <v>135</v>
      </c>
      <c r="R89" s="65" t="s">
        <v>136</v>
      </c>
      <c r="S89" s="65" t="s">
        <v>137</v>
      </c>
      <c r="T89" s="66" t="s">
        <v>138</v>
      </c>
    </row>
    <row r="90" spans="2:65" s="1" customFormat="1" ht="22.9" customHeight="1">
      <c r="B90" s="34"/>
      <c r="C90" s="71" t="s">
        <v>139</v>
      </c>
      <c r="D90" s="35"/>
      <c r="E90" s="35"/>
      <c r="F90" s="35"/>
      <c r="G90" s="35"/>
      <c r="H90" s="35"/>
      <c r="I90" s="112"/>
      <c r="J90" s="162">
        <f>BK90</f>
        <v>0</v>
      </c>
      <c r="K90" s="35"/>
      <c r="L90" s="38"/>
      <c r="M90" s="67"/>
      <c r="N90" s="68"/>
      <c r="O90" s="68"/>
      <c r="P90" s="163">
        <f>P91+P140+P151</f>
        <v>0</v>
      </c>
      <c r="Q90" s="68"/>
      <c r="R90" s="163">
        <f>R91+R140+R151</f>
        <v>0.111402</v>
      </c>
      <c r="S90" s="68"/>
      <c r="T90" s="164">
        <f>T91+T140+T151</f>
        <v>28.7505822</v>
      </c>
      <c r="AT90" s="17" t="s">
        <v>74</v>
      </c>
      <c r="AU90" s="17" t="s">
        <v>115</v>
      </c>
      <c r="BK90" s="165">
        <f>BK91+BK140+BK151</f>
        <v>0</v>
      </c>
    </row>
    <row r="91" spans="2:65" s="11" customFormat="1" ht="25.9" customHeight="1">
      <c r="B91" s="166"/>
      <c r="C91" s="167"/>
      <c r="D91" s="168" t="s">
        <v>74</v>
      </c>
      <c r="E91" s="169" t="s">
        <v>140</v>
      </c>
      <c r="F91" s="169" t="s">
        <v>141</v>
      </c>
      <c r="G91" s="167"/>
      <c r="H91" s="167"/>
      <c r="I91" s="170"/>
      <c r="J91" s="171">
        <f>BK91</f>
        <v>0</v>
      </c>
      <c r="K91" s="167"/>
      <c r="L91" s="172"/>
      <c r="M91" s="173"/>
      <c r="N91" s="174"/>
      <c r="O91" s="174"/>
      <c r="P91" s="175">
        <f>P92+P108+P130</f>
        <v>0</v>
      </c>
      <c r="Q91" s="174"/>
      <c r="R91" s="175">
        <f>R92+R108+R130</f>
        <v>0.111402</v>
      </c>
      <c r="S91" s="174"/>
      <c r="T91" s="176">
        <f>T92+T108+T130</f>
        <v>28.450009999999999</v>
      </c>
      <c r="AR91" s="177" t="s">
        <v>83</v>
      </c>
      <c r="AT91" s="178" t="s">
        <v>74</v>
      </c>
      <c r="AU91" s="178" t="s">
        <v>75</v>
      </c>
      <c r="AY91" s="177" t="s">
        <v>142</v>
      </c>
      <c r="BK91" s="179">
        <f>BK92+BK108+BK130</f>
        <v>0</v>
      </c>
    </row>
    <row r="92" spans="2:65" s="11" customFormat="1" ht="22.9" customHeight="1">
      <c r="B92" s="166"/>
      <c r="C92" s="167"/>
      <c r="D92" s="168" t="s">
        <v>74</v>
      </c>
      <c r="E92" s="180" t="s">
        <v>83</v>
      </c>
      <c r="F92" s="180" t="s">
        <v>143</v>
      </c>
      <c r="G92" s="167"/>
      <c r="H92" s="167"/>
      <c r="I92" s="170"/>
      <c r="J92" s="181">
        <f>BK92</f>
        <v>0</v>
      </c>
      <c r="K92" s="167"/>
      <c r="L92" s="172"/>
      <c r="M92" s="173"/>
      <c r="N92" s="174"/>
      <c r="O92" s="174"/>
      <c r="P92" s="175">
        <f>SUM(P93:P107)</f>
        <v>0</v>
      </c>
      <c r="Q92" s="174"/>
      <c r="R92" s="175">
        <f>SUM(R93:R107)</f>
        <v>0.111402</v>
      </c>
      <c r="S92" s="174"/>
      <c r="T92" s="176">
        <f>SUM(T93:T107)</f>
        <v>0</v>
      </c>
      <c r="AR92" s="177" t="s">
        <v>83</v>
      </c>
      <c r="AT92" s="178" t="s">
        <v>74</v>
      </c>
      <c r="AU92" s="178" t="s">
        <v>83</v>
      </c>
      <c r="AY92" s="177" t="s">
        <v>142</v>
      </c>
      <c r="BK92" s="179">
        <f>SUM(BK93:BK107)</f>
        <v>0</v>
      </c>
    </row>
    <row r="93" spans="2:65" s="1" customFormat="1" ht="22.5" customHeight="1">
      <c r="B93" s="34"/>
      <c r="C93" s="182" t="s">
        <v>83</v>
      </c>
      <c r="D93" s="182" t="s">
        <v>144</v>
      </c>
      <c r="E93" s="183" t="s">
        <v>145</v>
      </c>
      <c r="F93" s="184" t="s">
        <v>146</v>
      </c>
      <c r="G93" s="185" t="s">
        <v>147</v>
      </c>
      <c r="H93" s="186">
        <v>19.899999999999999</v>
      </c>
      <c r="I93" s="187"/>
      <c r="J93" s="188">
        <f>ROUND(I93*H93,2)</f>
        <v>0</v>
      </c>
      <c r="K93" s="184" t="s">
        <v>148</v>
      </c>
      <c r="L93" s="38"/>
      <c r="M93" s="189" t="s">
        <v>19</v>
      </c>
      <c r="N93" s="190" t="s">
        <v>46</v>
      </c>
      <c r="O93" s="60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7" t="s">
        <v>149</v>
      </c>
      <c r="AT93" s="17" t="s">
        <v>144</v>
      </c>
      <c r="AU93" s="17" t="s">
        <v>85</v>
      </c>
      <c r="AY93" s="17" t="s">
        <v>142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7" t="s">
        <v>83</v>
      </c>
      <c r="BK93" s="193">
        <f>ROUND(I93*H93,2)</f>
        <v>0</v>
      </c>
      <c r="BL93" s="17" t="s">
        <v>149</v>
      </c>
      <c r="BM93" s="17" t="s">
        <v>150</v>
      </c>
    </row>
    <row r="94" spans="2:65" s="12" customFormat="1" ht="11.25">
      <c r="B94" s="194"/>
      <c r="C94" s="195"/>
      <c r="D94" s="196" t="s">
        <v>151</v>
      </c>
      <c r="E94" s="197" t="s">
        <v>19</v>
      </c>
      <c r="F94" s="198" t="s">
        <v>152</v>
      </c>
      <c r="G94" s="195"/>
      <c r="H94" s="199">
        <v>35.189</v>
      </c>
      <c r="I94" s="200"/>
      <c r="J94" s="195"/>
      <c r="K94" s="195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151</v>
      </c>
      <c r="AU94" s="205" t="s">
        <v>85</v>
      </c>
      <c r="AV94" s="12" t="s">
        <v>85</v>
      </c>
      <c r="AW94" s="12" t="s">
        <v>36</v>
      </c>
      <c r="AX94" s="12" t="s">
        <v>75</v>
      </c>
      <c r="AY94" s="205" t="s">
        <v>142</v>
      </c>
    </row>
    <row r="95" spans="2:65" s="12" customFormat="1" ht="11.25">
      <c r="B95" s="194"/>
      <c r="C95" s="195"/>
      <c r="D95" s="196" t="s">
        <v>151</v>
      </c>
      <c r="E95" s="197" t="s">
        <v>19</v>
      </c>
      <c r="F95" s="198" t="s">
        <v>153</v>
      </c>
      <c r="G95" s="195"/>
      <c r="H95" s="199">
        <v>-15.289</v>
      </c>
      <c r="I95" s="200"/>
      <c r="J95" s="195"/>
      <c r="K95" s="195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151</v>
      </c>
      <c r="AU95" s="205" t="s">
        <v>85</v>
      </c>
      <c r="AV95" s="12" t="s">
        <v>85</v>
      </c>
      <c r="AW95" s="12" t="s">
        <v>36</v>
      </c>
      <c r="AX95" s="12" t="s">
        <v>75</v>
      </c>
      <c r="AY95" s="205" t="s">
        <v>142</v>
      </c>
    </row>
    <row r="96" spans="2:65" s="13" customFormat="1" ht="11.25">
      <c r="B96" s="206"/>
      <c r="C96" s="207"/>
      <c r="D96" s="196" t="s">
        <v>151</v>
      </c>
      <c r="E96" s="208" t="s">
        <v>19</v>
      </c>
      <c r="F96" s="209" t="s">
        <v>154</v>
      </c>
      <c r="G96" s="207"/>
      <c r="H96" s="210">
        <v>19.899999999999999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151</v>
      </c>
      <c r="AU96" s="216" t="s">
        <v>85</v>
      </c>
      <c r="AV96" s="13" t="s">
        <v>149</v>
      </c>
      <c r="AW96" s="13" t="s">
        <v>36</v>
      </c>
      <c r="AX96" s="13" t="s">
        <v>83</v>
      </c>
      <c r="AY96" s="216" t="s">
        <v>142</v>
      </c>
    </row>
    <row r="97" spans="2:65" s="1" customFormat="1" ht="16.5" customHeight="1">
      <c r="B97" s="34"/>
      <c r="C97" s="182" t="s">
        <v>85</v>
      </c>
      <c r="D97" s="182" t="s">
        <v>144</v>
      </c>
      <c r="E97" s="183" t="s">
        <v>155</v>
      </c>
      <c r="F97" s="184" t="s">
        <v>156</v>
      </c>
      <c r="G97" s="185" t="s">
        <v>147</v>
      </c>
      <c r="H97" s="186">
        <v>19.899999999999999</v>
      </c>
      <c r="I97" s="187"/>
      <c r="J97" s="188">
        <f>ROUND(I97*H97,2)</f>
        <v>0</v>
      </c>
      <c r="K97" s="184" t="s">
        <v>148</v>
      </c>
      <c r="L97" s="38"/>
      <c r="M97" s="189" t="s">
        <v>19</v>
      </c>
      <c r="N97" s="190" t="s">
        <v>46</v>
      </c>
      <c r="O97" s="60"/>
      <c r="P97" s="191">
        <f>O97*H97</f>
        <v>0</v>
      </c>
      <c r="Q97" s="191">
        <v>1.8000000000000001E-4</v>
      </c>
      <c r="R97" s="191">
        <f>Q97*H97</f>
        <v>3.5820000000000001E-3</v>
      </c>
      <c r="S97" s="191">
        <v>0</v>
      </c>
      <c r="T97" s="192">
        <f>S97*H97</f>
        <v>0</v>
      </c>
      <c r="AR97" s="17" t="s">
        <v>149</v>
      </c>
      <c r="AT97" s="17" t="s">
        <v>144</v>
      </c>
      <c r="AU97" s="17" t="s">
        <v>85</v>
      </c>
      <c r="AY97" s="17" t="s">
        <v>142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7" t="s">
        <v>83</v>
      </c>
      <c r="BK97" s="193">
        <f>ROUND(I97*H97,2)</f>
        <v>0</v>
      </c>
      <c r="BL97" s="17" t="s">
        <v>149</v>
      </c>
      <c r="BM97" s="17" t="s">
        <v>157</v>
      </c>
    </row>
    <row r="98" spans="2:65" s="12" customFormat="1" ht="11.25">
      <c r="B98" s="194"/>
      <c r="C98" s="195"/>
      <c r="D98" s="196" t="s">
        <v>151</v>
      </c>
      <c r="E98" s="197" t="s">
        <v>19</v>
      </c>
      <c r="F98" s="198" t="s">
        <v>152</v>
      </c>
      <c r="G98" s="195"/>
      <c r="H98" s="199">
        <v>35.189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151</v>
      </c>
      <c r="AU98" s="205" t="s">
        <v>85</v>
      </c>
      <c r="AV98" s="12" t="s">
        <v>85</v>
      </c>
      <c r="AW98" s="12" t="s">
        <v>36</v>
      </c>
      <c r="AX98" s="12" t="s">
        <v>75</v>
      </c>
      <c r="AY98" s="205" t="s">
        <v>142</v>
      </c>
    </row>
    <row r="99" spans="2:65" s="12" customFormat="1" ht="11.25">
      <c r="B99" s="194"/>
      <c r="C99" s="195"/>
      <c r="D99" s="196" t="s">
        <v>151</v>
      </c>
      <c r="E99" s="197" t="s">
        <v>19</v>
      </c>
      <c r="F99" s="198" t="s">
        <v>153</v>
      </c>
      <c r="G99" s="195"/>
      <c r="H99" s="199">
        <v>-15.289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151</v>
      </c>
      <c r="AU99" s="205" t="s">
        <v>85</v>
      </c>
      <c r="AV99" s="12" t="s">
        <v>85</v>
      </c>
      <c r="AW99" s="12" t="s">
        <v>36</v>
      </c>
      <c r="AX99" s="12" t="s">
        <v>75</v>
      </c>
      <c r="AY99" s="205" t="s">
        <v>142</v>
      </c>
    </row>
    <row r="100" spans="2:65" s="13" customFormat="1" ht="11.25">
      <c r="B100" s="206"/>
      <c r="C100" s="207"/>
      <c r="D100" s="196" t="s">
        <v>151</v>
      </c>
      <c r="E100" s="208" t="s">
        <v>19</v>
      </c>
      <c r="F100" s="209" t="s">
        <v>154</v>
      </c>
      <c r="G100" s="207"/>
      <c r="H100" s="210">
        <v>19.899999999999999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151</v>
      </c>
      <c r="AU100" s="216" t="s">
        <v>85</v>
      </c>
      <c r="AV100" s="13" t="s">
        <v>149</v>
      </c>
      <c r="AW100" s="13" t="s">
        <v>36</v>
      </c>
      <c r="AX100" s="13" t="s">
        <v>83</v>
      </c>
      <c r="AY100" s="216" t="s">
        <v>142</v>
      </c>
    </row>
    <row r="101" spans="2:65" s="1" customFormat="1" ht="16.5" customHeight="1">
      <c r="B101" s="34"/>
      <c r="C101" s="182" t="s">
        <v>158</v>
      </c>
      <c r="D101" s="182" t="s">
        <v>144</v>
      </c>
      <c r="E101" s="183" t="s">
        <v>159</v>
      </c>
      <c r="F101" s="184" t="s">
        <v>160</v>
      </c>
      <c r="G101" s="185" t="s">
        <v>161</v>
      </c>
      <c r="H101" s="186">
        <v>6</v>
      </c>
      <c r="I101" s="187"/>
      <c r="J101" s="188">
        <f>ROUND(I101*H101,2)</f>
        <v>0</v>
      </c>
      <c r="K101" s="184" t="s">
        <v>148</v>
      </c>
      <c r="L101" s="38"/>
      <c r="M101" s="189" t="s">
        <v>19</v>
      </c>
      <c r="N101" s="190" t="s">
        <v>46</v>
      </c>
      <c r="O101" s="60"/>
      <c r="P101" s="191">
        <f>O101*H101</f>
        <v>0</v>
      </c>
      <c r="Q101" s="191">
        <v>1.797E-2</v>
      </c>
      <c r="R101" s="191">
        <f>Q101*H101</f>
        <v>0.10782</v>
      </c>
      <c r="S101" s="191">
        <v>0</v>
      </c>
      <c r="T101" s="192">
        <f>S101*H101</f>
        <v>0</v>
      </c>
      <c r="AR101" s="17" t="s">
        <v>149</v>
      </c>
      <c r="AT101" s="17" t="s">
        <v>144</v>
      </c>
      <c r="AU101" s="17" t="s">
        <v>85</v>
      </c>
      <c r="AY101" s="17" t="s">
        <v>142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7" t="s">
        <v>83</v>
      </c>
      <c r="BK101" s="193">
        <f>ROUND(I101*H101,2)</f>
        <v>0</v>
      </c>
      <c r="BL101" s="17" t="s">
        <v>149</v>
      </c>
      <c r="BM101" s="17" t="s">
        <v>162</v>
      </c>
    </row>
    <row r="102" spans="2:65" s="14" customFormat="1" ht="11.25">
      <c r="B102" s="217"/>
      <c r="C102" s="218"/>
      <c r="D102" s="196" t="s">
        <v>151</v>
      </c>
      <c r="E102" s="219" t="s">
        <v>19</v>
      </c>
      <c r="F102" s="220" t="s">
        <v>163</v>
      </c>
      <c r="G102" s="218"/>
      <c r="H102" s="219" t="s">
        <v>19</v>
      </c>
      <c r="I102" s="221"/>
      <c r="J102" s="218"/>
      <c r="K102" s="218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151</v>
      </c>
      <c r="AU102" s="226" t="s">
        <v>85</v>
      </c>
      <c r="AV102" s="14" t="s">
        <v>83</v>
      </c>
      <c r="AW102" s="14" t="s">
        <v>36</v>
      </c>
      <c r="AX102" s="14" t="s">
        <v>75</v>
      </c>
      <c r="AY102" s="226" t="s">
        <v>142</v>
      </c>
    </row>
    <row r="103" spans="2:65" s="12" customFormat="1" ht="11.25">
      <c r="B103" s="194"/>
      <c r="C103" s="195"/>
      <c r="D103" s="196" t="s">
        <v>151</v>
      </c>
      <c r="E103" s="197" t="s">
        <v>19</v>
      </c>
      <c r="F103" s="198" t="s">
        <v>164</v>
      </c>
      <c r="G103" s="195"/>
      <c r="H103" s="199">
        <v>6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151</v>
      </c>
      <c r="AU103" s="205" t="s">
        <v>85</v>
      </c>
      <c r="AV103" s="12" t="s">
        <v>85</v>
      </c>
      <c r="AW103" s="12" t="s">
        <v>36</v>
      </c>
      <c r="AX103" s="12" t="s">
        <v>83</v>
      </c>
      <c r="AY103" s="205" t="s">
        <v>142</v>
      </c>
    </row>
    <row r="104" spans="2:65" s="1" customFormat="1" ht="22.5" customHeight="1">
      <c r="B104" s="34"/>
      <c r="C104" s="182" t="s">
        <v>149</v>
      </c>
      <c r="D104" s="182" t="s">
        <v>144</v>
      </c>
      <c r="E104" s="183" t="s">
        <v>165</v>
      </c>
      <c r="F104" s="184" t="s">
        <v>166</v>
      </c>
      <c r="G104" s="185" t="s">
        <v>147</v>
      </c>
      <c r="H104" s="186">
        <v>19.899999999999999</v>
      </c>
      <c r="I104" s="187"/>
      <c r="J104" s="188">
        <f>ROUND(I104*H104,2)</f>
        <v>0</v>
      </c>
      <c r="K104" s="184" t="s">
        <v>19</v>
      </c>
      <c r="L104" s="38"/>
      <c r="M104" s="189" t="s">
        <v>19</v>
      </c>
      <c r="N104" s="190" t="s">
        <v>46</v>
      </c>
      <c r="O104" s="60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7" t="s">
        <v>149</v>
      </c>
      <c r="AT104" s="17" t="s">
        <v>144</v>
      </c>
      <c r="AU104" s="17" t="s">
        <v>85</v>
      </c>
      <c r="AY104" s="17" t="s">
        <v>142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7" t="s">
        <v>83</v>
      </c>
      <c r="BK104" s="193">
        <f>ROUND(I104*H104,2)</f>
        <v>0</v>
      </c>
      <c r="BL104" s="17" t="s">
        <v>149</v>
      </c>
      <c r="BM104" s="17" t="s">
        <v>167</v>
      </c>
    </row>
    <row r="105" spans="2:65" s="12" customFormat="1" ht="11.25">
      <c r="B105" s="194"/>
      <c r="C105" s="195"/>
      <c r="D105" s="196" t="s">
        <v>151</v>
      </c>
      <c r="E105" s="197" t="s">
        <v>19</v>
      </c>
      <c r="F105" s="198" t="s">
        <v>152</v>
      </c>
      <c r="G105" s="195"/>
      <c r="H105" s="199">
        <v>35.189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151</v>
      </c>
      <c r="AU105" s="205" t="s">
        <v>85</v>
      </c>
      <c r="AV105" s="12" t="s">
        <v>85</v>
      </c>
      <c r="AW105" s="12" t="s">
        <v>36</v>
      </c>
      <c r="AX105" s="12" t="s">
        <v>75</v>
      </c>
      <c r="AY105" s="205" t="s">
        <v>142</v>
      </c>
    </row>
    <row r="106" spans="2:65" s="12" customFormat="1" ht="11.25">
      <c r="B106" s="194"/>
      <c r="C106" s="195"/>
      <c r="D106" s="196" t="s">
        <v>151</v>
      </c>
      <c r="E106" s="197" t="s">
        <v>19</v>
      </c>
      <c r="F106" s="198" t="s">
        <v>153</v>
      </c>
      <c r="G106" s="195"/>
      <c r="H106" s="199">
        <v>-15.289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151</v>
      </c>
      <c r="AU106" s="205" t="s">
        <v>85</v>
      </c>
      <c r="AV106" s="12" t="s">
        <v>85</v>
      </c>
      <c r="AW106" s="12" t="s">
        <v>36</v>
      </c>
      <c r="AX106" s="12" t="s">
        <v>75</v>
      </c>
      <c r="AY106" s="205" t="s">
        <v>142</v>
      </c>
    </row>
    <row r="107" spans="2:65" s="13" customFormat="1" ht="11.25">
      <c r="B107" s="206"/>
      <c r="C107" s="207"/>
      <c r="D107" s="196" t="s">
        <v>151</v>
      </c>
      <c r="E107" s="208" t="s">
        <v>19</v>
      </c>
      <c r="F107" s="209" t="s">
        <v>154</v>
      </c>
      <c r="G107" s="207"/>
      <c r="H107" s="210">
        <v>19.899999999999999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151</v>
      </c>
      <c r="AU107" s="216" t="s">
        <v>85</v>
      </c>
      <c r="AV107" s="13" t="s">
        <v>149</v>
      </c>
      <c r="AW107" s="13" t="s">
        <v>36</v>
      </c>
      <c r="AX107" s="13" t="s">
        <v>83</v>
      </c>
      <c r="AY107" s="216" t="s">
        <v>142</v>
      </c>
    </row>
    <row r="108" spans="2:65" s="11" customFormat="1" ht="22.9" customHeight="1">
      <c r="B108" s="166"/>
      <c r="C108" s="167"/>
      <c r="D108" s="168" t="s">
        <v>74</v>
      </c>
      <c r="E108" s="180" t="s">
        <v>168</v>
      </c>
      <c r="F108" s="180" t="s">
        <v>169</v>
      </c>
      <c r="G108" s="167"/>
      <c r="H108" s="167"/>
      <c r="I108" s="170"/>
      <c r="J108" s="181">
        <f>BK108</f>
        <v>0</v>
      </c>
      <c r="K108" s="167"/>
      <c r="L108" s="172"/>
      <c r="M108" s="173"/>
      <c r="N108" s="174"/>
      <c r="O108" s="174"/>
      <c r="P108" s="175">
        <f>SUM(P109:P129)</f>
        <v>0</v>
      </c>
      <c r="Q108" s="174"/>
      <c r="R108" s="175">
        <f>SUM(R109:R129)</f>
        <v>0</v>
      </c>
      <c r="S108" s="174"/>
      <c r="T108" s="176">
        <f>SUM(T109:T129)</f>
        <v>28.450009999999999</v>
      </c>
      <c r="AR108" s="177" t="s">
        <v>83</v>
      </c>
      <c r="AT108" s="178" t="s">
        <v>74</v>
      </c>
      <c r="AU108" s="178" t="s">
        <v>83</v>
      </c>
      <c r="AY108" s="177" t="s">
        <v>142</v>
      </c>
      <c r="BK108" s="179">
        <f>SUM(BK109:BK129)</f>
        <v>0</v>
      </c>
    </row>
    <row r="109" spans="2:65" s="1" customFormat="1" ht="22.5" customHeight="1">
      <c r="B109" s="34"/>
      <c r="C109" s="182" t="s">
        <v>170</v>
      </c>
      <c r="D109" s="182" t="s">
        <v>144</v>
      </c>
      <c r="E109" s="183" t="s">
        <v>171</v>
      </c>
      <c r="F109" s="184" t="s">
        <v>172</v>
      </c>
      <c r="G109" s="185" t="s">
        <v>173</v>
      </c>
      <c r="H109" s="186">
        <v>7.7889999999999997</v>
      </c>
      <c r="I109" s="187"/>
      <c r="J109" s="188">
        <f>ROUND(I109*H109,2)</f>
        <v>0</v>
      </c>
      <c r="K109" s="184" t="s">
        <v>148</v>
      </c>
      <c r="L109" s="38"/>
      <c r="M109" s="189" t="s">
        <v>19</v>
      </c>
      <c r="N109" s="190" t="s">
        <v>46</v>
      </c>
      <c r="O109" s="60"/>
      <c r="P109" s="191">
        <f>O109*H109</f>
        <v>0</v>
      </c>
      <c r="Q109" s="191">
        <v>0</v>
      </c>
      <c r="R109" s="191">
        <f>Q109*H109</f>
        <v>0</v>
      </c>
      <c r="S109" s="191">
        <v>1.8</v>
      </c>
      <c r="T109" s="192">
        <f>S109*H109</f>
        <v>14.020199999999999</v>
      </c>
      <c r="AR109" s="17" t="s">
        <v>149</v>
      </c>
      <c r="AT109" s="17" t="s">
        <v>144</v>
      </c>
      <c r="AU109" s="17" t="s">
        <v>85</v>
      </c>
      <c r="AY109" s="17" t="s">
        <v>142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7" t="s">
        <v>83</v>
      </c>
      <c r="BK109" s="193">
        <f>ROUND(I109*H109,2)</f>
        <v>0</v>
      </c>
      <c r="BL109" s="17" t="s">
        <v>149</v>
      </c>
      <c r="BM109" s="17" t="s">
        <v>174</v>
      </c>
    </row>
    <row r="110" spans="2:65" s="12" customFormat="1" ht="11.25">
      <c r="B110" s="194"/>
      <c r="C110" s="195"/>
      <c r="D110" s="196" t="s">
        <v>151</v>
      </c>
      <c r="E110" s="197" t="s">
        <v>19</v>
      </c>
      <c r="F110" s="198" t="s">
        <v>175</v>
      </c>
      <c r="G110" s="195"/>
      <c r="H110" s="199">
        <v>4.2089999999999996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151</v>
      </c>
      <c r="AU110" s="205" t="s">
        <v>85</v>
      </c>
      <c r="AV110" s="12" t="s">
        <v>85</v>
      </c>
      <c r="AW110" s="12" t="s">
        <v>36</v>
      </c>
      <c r="AX110" s="12" t="s">
        <v>75</v>
      </c>
      <c r="AY110" s="205" t="s">
        <v>142</v>
      </c>
    </row>
    <row r="111" spans="2:65" s="12" customFormat="1" ht="11.25">
      <c r="B111" s="194"/>
      <c r="C111" s="195"/>
      <c r="D111" s="196" t="s">
        <v>151</v>
      </c>
      <c r="E111" s="197" t="s">
        <v>19</v>
      </c>
      <c r="F111" s="198" t="s">
        <v>176</v>
      </c>
      <c r="G111" s="195"/>
      <c r="H111" s="199">
        <v>3.028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151</v>
      </c>
      <c r="AU111" s="205" t="s">
        <v>85</v>
      </c>
      <c r="AV111" s="12" t="s">
        <v>85</v>
      </c>
      <c r="AW111" s="12" t="s">
        <v>36</v>
      </c>
      <c r="AX111" s="12" t="s">
        <v>75</v>
      </c>
      <c r="AY111" s="205" t="s">
        <v>142</v>
      </c>
    </row>
    <row r="112" spans="2:65" s="12" customFormat="1" ht="11.25">
      <c r="B112" s="194"/>
      <c r="C112" s="195"/>
      <c r="D112" s="196" t="s">
        <v>151</v>
      </c>
      <c r="E112" s="197" t="s">
        <v>19</v>
      </c>
      <c r="F112" s="198" t="s">
        <v>177</v>
      </c>
      <c r="G112" s="195"/>
      <c r="H112" s="199">
        <v>1.452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151</v>
      </c>
      <c r="AU112" s="205" t="s">
        <v>85</v>
      </c>
      <c r="AV112" s="12" t="s">
        <v>85</v>
      </c>
      <c r="AW112" s="12" t="s">
        <v>36</v>
      </c>
      <c r="AX112" s="12" t="s">
        <v>75</v>
      </c>
      <c r="AY112" s="205" t="s">
        <v>142</v>
      </c>
    </row>
    <row r="113" spans="2:65" s="12" customFormat="1" ht="11.25">
      <c r="B113" s="194"/>
      <c r="C113" s="195"/>
      <c r="D113" s="196" t="s">
        <v>151</v>
      </c>
      <c r="E113" s="197" t="s">
        <v>19</v>
      </c>
      <c r="F113" s="198" t="s">
        <v>178</v>
      </c>
      <c r="G113" s="195"/>
      <c r="H113" s="199">
        <v>-0.24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151</v>
      </c>
      <c r="AU113" s="205" t="s">
        <v>85</v>
      </c>
      <c r="AV113" s="12" t="s">
        <v>85</v>
      </c>
      <c r="AW113" s="12" t="s">
        <v>36</v>
      </c>
      <c r="AX113" s="12" t="s">
        <v>75</v>
      </c>
      <c r="AY113" s="205" t="s">
        <v>142</v>
      </c>
    </row>
    <row r="114" spans="2:65" s="12" customFormat="1" ht="11.25">
      <c r="B114" s="194"/>
      <c r="C114" s="195"/>
      <c r="D114" s="196" t="s">
        <v>151</v>
      </c>
      <c r="E114" s="197" t="s">
        <v>19</v>
      </c>
      <c r="F114" s="198" t="s">
        <v>179</v>
      </c>
      <c r="G114" s="195"/>
      <c r="H114" s="199">
        <v>-0.66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151</v>
      </c>
      <c r="AU114" s="205" t="s">
        <v>85</v>
      </c>
      <c r="AV114" s="12" t="s">
        <v>85</v>
      </c>
      <c r="AW114" s="12" t="s">
        <v>36</v>
      </c>
      <c r="AX114" s="12" t="s">
        <v>75</v>
      </c>
      <c r="AY114" s="205" t="s">
        <v>142</v>
      </c>
    </row>
    <row r="115" spans="2:65" s="13" customFormat="1" ht="11.25">
      <c r="B115" s="206"/>
      <c r="C115" s="207"/>
      <c r="D115" s="196" t="s">
        <v>151</v>
      </c>
      <c r="E115" s="208" t="s">
        <v>19</v>
      </c>
      <c r="F115" s="209" t="s">
        <v>154</v>
      </c>
      <c r="G115" s="207"/>
      <c r="H115" s="210">
        <v>7.7889999999999997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151</v>
      </c>
      <c r="AU115" s="216" t="s">
        <v>85</v>
      </c>
      <c r="AV115" s="13" t="s">
        <v>149</v>
      </c>
      <c r="AW115" s="13" t="s">
        <v>36</v>
      </c>
      <c r="AX115" s="13" t="s">
        <v>83</v>
      </c>
      <c r="AY115" s="216" t="s">
        <v>142</v>
      </c>
    </row>
    <row r="116" spans="2:65" s="1" customFormat="1" ht="16.5" customHeight="1">
      <c r="B116" s="34"/>
      <c r="C116" s="182" t="s">
        <v>180</v>
      </c>
      <c r="D116" s="182" t="s">
        <v>144</v>
      </c>
      <c r="E116" s="183" t="s">
        <v>181</v>
      </c>
      <c r="F116" s="184" t="s">
        <v>182</v>
      </c>
      <c r="G116" s="185" t="s">
        <v>173</v>
      </c>
      <c r="H116" s="186">
        <v>0.29099999999999998</v>
      </c>
      <c r="I116" s="187"/>
      <c r="J116" s="188">
        <f>ROUND(I116*H116,2)</f>
        <v>0</v>
      </c>
      <c r="K116" s="184" t="s">
        <v>148</v>
      </c>
      <c r="L116" s="38"/>
      <c r="M116" s="189" t="s">
        <v>19</v>
      </c>
      <c r="N116" s="190" t="s">
        <v>46</v>
      </c>
      <c r="O116" s="60"/>
      <c r="P116" s="191">
        <f>O116*H116</f>
        <v>0</v>
      </c>
      <c r="Q116" s="191">
        <v>0</v>
      </c>
      <c r="R116" s="191">
        <f>Q116*H116</f>
        <v>0</v>
      </c>
      <c r="S116" s="191">
        <v>2.4</v>
      </c>
      <c r="T116" s="192">
        <f>S116*H116</f>
        <v>0.69839999999999991</v>
      </c>
      <c r="AR116" s="17" t="s">
        <v>149</v>
      </c>
      <c r="AT116" s="17" t="s">
        <v>144</v>
      </c>
      <c r="AU116" s="17" t="s">
        <v>85</v>
      </c>
      <c r="AY116" s="17" t="s">
        <v>142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7" t="s">
        <v>83</v>
      </c>
      <c r="BK116" s="193">
        <f>ROUND(I116*H116,2)</f>
        <v>0</v>
      </c>
      <c r="BL116" s="17" t="s">
        <v>149</v>
      </c>
      <c r="BM116" s="17" t="s">
        <v>183</v>
      </c>
    </row>
    <row r="117" spans="2:65" s="12" customFormat="1" ht="11.25">
      <c r="B117" s="194"/>
      <c r="C117" s="195"/>
      <c r="D117" s="196" t="s">
        <v>151</v>
      </c>
      <c r="E117" s="197" t="s">
        <v>19</v>
      </c>
      <c r="F117" s="198" t="s">
        <v>184</v>
      </c>
      <c r="G117" s="195"/>
      <c r="H117" s="199">
        <v>0.29099999999999998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151</v>
      </c>
      <c r="AU117" s="205" t="s">
        <v>85</v>
      </c>
      <c r="AV117" s="12" t="s">
        <v>85</v>
      </c>
      <c r="AW117" s="12" t="s">
        <v>36</v>
      </c>
      <c r="AX117" s="12" t="s">
        <v>83</v>
      </c>
      <c r="AY117" s="205" t="s">
        <v>142</v>
      </c>
    </row>
    <row r="118" spans="2:65" s="1" customFormat="1" ht="22.5" customHeight="1">
      <c r="B118" s="34"/>
      <c r="C118" s="182" t="s">
        <v>185</v>
      </c>
      <c r="D118" s="182" t="s">
        <v>144</v>
      </c>
      <c r="E118" s="183" t="s">
        <v>186</v>
      </c>
      <c r="F118" s="184" t="s">
        <v>187</v>
      </c>
      <c r="G118" s="185" t="s">
        <v>173</v>
      </c>
      <c r="H118" s="186">
        <v>5.8209999999999997</v>
      </c>
      <c r="I118" s="187"/>
      <c r="J118" s="188">
        <f>ROUND(I118*H118,2)</f>
        <v>0</v>
      </c>
      <c r="K118" s="184" t="s">
        <v>148</v>
      </c>
      <c r="L118" s="38"/>
      <c r="M118" s="189" t="s">
        <v>19</v>
      </c>
      <c r="N118" s="190" t="s">
        <v>46</v>
      </c>
      <c r="O118" s="60"/>
      <c r="P118" s="191">
        <f>O118*H118</f>
        <v>0</v>
      </c>
      <c r="Q118" s="191">
        <v>0</v>
      </c>
      <c r="R118" s="191">
        <f>Q118*H118</f>
        <v>0</v>
      </c>
      <c r="S118" s="191">
        <v>1.6</v>
      </c>
      <c r="T118" s="192">
        <f>S118*H118</f>
        <v>9.3135999999999992</v>
      </c>
      <c r="AR118" s="17" t="s">
        <v>149</v>
      </c>
      <c r="AT118" s="17" t="s">
        <v>144</v>
      </c>
      <c r="AU118" s="17" t="s">
        <v>85</v>
      </c>
      <c r="AY118" s="17" t="s">
        <v>142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7" t="s">
        <v>83</v>
      </c>
      <c r="BK118" s="193">
        <f>ROUND(I118*H118,2)</f>
        <v>0</v>
      </c>
      <c r="BL118" s="17" t="s">
        <v>149</v>
      </c>
      <c r="BM118" s="17" t="s">
        <v>188</v>
      </c>
    </row>
    <row r="119" spans="2:65" s="12" customFormat="1" ht="11.25">
      <c r="B119" s="194"/>
      <c r="C119" s="195"/>
      <c r="D119" s="196" t="s">
        <v>151</v>
      </c>
      <c r="E119" s="197" t="s">
        <v>19</v>
      </c>
      <c r="F119" s="198" t="s">
        <v>189</v>
      </c>
      <c r="G119" s="195"/>
      <c r="H119" s="199">
        <v>5.8209999999999997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151</v>
      </c>
      <c r="AU119" s="205" t="s">
        <v>85</v>
      </c>
      <c r="AV119" s="12" t="s">
        <v>85</v>
      </c>
      <c r="AW119" s="12" t="s">
        <v>36</v>
      </c>
      <c r="AX119" s="12" t="s">
        <v>83</v>
      </c>
      <c r="AY119" s="205" t="s">
        <v>142</v>
      </c>
    </row>
    <row r="120" spans="2:65" s="1" customFormat="1" ht="16.5" customHeight="1">
      <c r="B120" s="34"/>
      <c r="C120" s="182" t="s">
        <v>190</v>
      </c>
      <c r="D120" s="182" t="s">
        <v>144</v>
      </c>
      <c r="E120" s="183" t="s">
        <v>191</v>
      </c>
      <c r="F120" s="184" t="s">
        <v>192</v>
      </c>
      <c r="G120" s="185" t="s">
        <v>173</v>
      </c>
      <c r="H120" s="186">
        <v>1.2989999999999999</v>
      </c>
      <c r="I120" s="187"/>
      <c r="J120" s="188">
        <f>ROUND(I120*H120,2)</f>
        <v>0</v>
      </c>
      <c r="K120" s="184" t="s">
        <v>148</v>
      </c>
      <c r="L120" s="38"/>
      <c r="M120" s="189" t="s">
        <v>19</v>
      </c>
      <c r="N120" s="190" t="s">
        <v>46</v>
      </c>
      <c r="O120" s="60"/>
      <c r="P120" s="191">
        <f>O120*H120</f>
        <v>0</v>
      </c>
      <c r="Q120" s="191">
        <v>0</v>
      </c>
      <c r="R120" s="191">
        <f>Q120*H120</f>
        <v>0</v>
      </c>
      <c r="S120" s="191">
        <v>2.2000000000000002</v>
      </c>
      <c r="T120" s="192">
        <f>S120*H120</f>
        <v>2.8578000000000001</v>
      </c>
      <c r="AR120" s="17" t="s">
        <v>149</v>
      </c>
      <c r="AT120" s="17" t="s">
        <v>144</v>
      </c>
      <c r="AU120" s="17" t="s">
        <v>85</v>
      </c>
      <c r="AY120" s="17" t="s">
        <v>142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7" t="s">
        <v>83</v>
      </c>
      <c r="BK120" s="193">
        <f>ROUND(I120*H120,2)</f>
        <v>0</v>
      </c>
      <c r="BL120" s="17" t="s">
        <v>149</v>
      </c>
      <c r="BM120" s="17" t="s">
        <v>193</v>
      </c>
    </row>
    <row r="121" spans="2:65" s="12" customFormat="1" ht="11.25">
      <c r="B121" s="194"/>
      <c r="C121" s="195"/>
      <c r="D121" s="196" t="s">
        <v>151</v>
      </c>
      <c r="E121" s="197" t="s">
        <v>19</v>
      </c>
      <c r="F121" s="198" t="s">
        <v>194</v>
      </c>
      <c r="G121" s="195"/>
      <c r="H121" s="199">
        <v>1.2989999999999999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151</v>
      </c>
      <c r="AU121" s="205" t="s">
        <v>85</v>
      </c>
      <c r="AV121" s="12" t="s">
        <v>85</v>
      </c>
      <c r="AW121" s="12" t="s">
        <v>36</v>
      </c>
      <c r="AX121" s="12" t="s">
        <v>83</v>
      </c>
      <c r="AY121" s="205" t="s">
        <v>142</v>
      </c>
    </row>
    <row r="122" spans="2:65" s="1" customFormat="1" ht="16.5" customHeight="1">
      <c r="B122" s="34"/>
      <c r="C122" s="182" t="s">
        <v>168</v>
      </c>
      <c r="D122" s="182" t="s">
        <v>144</v>
      </c>
      <c r="E122" s="183" t="s">
        <v>195</v>
      </c>
      <c r="F122" s="184" t="s">
        <v>196</v>
      </c>
      <c r="G122" s="185" t="s">
        <v>147</v>
      </c>
      <c r="H122" s="186">
        <v>15.289</v>
      </c>
      <c r="I122" s="187"/>
      <c r="J122" s="188">
        <f>ROUND(I122*H122,2)</f>
        <v>0</v>
      </c>
      <c r="K122" s="184" t="s">
        <v>148</v>
      </c>
      <c r="L122" s="38"/>
      <c r="M122" s="189" t="s">
        <v>19</v>
      </c>
      <c r="N122" s="190" t="s">
        <v>46</v>
      </c>
      <c r="O122" s="60"/>
      <c r="P122" s="191">
        <f>O122*H122</f>
        <v>0</v>
      </c>
      <c r="Q122" s="191">
        <v>0</v>
      </c>
      <c r="R122" s="191">
        <f>Q122*H122</f>
        <v>0</v>
      </c>
      <c r="S122" s="191">
        <v>0.09</v>
      </c>
      <c r="T122" s="192">
        <f>S122*H122</f>
        <v>1.37601</v>
      </c>
      <c r="AR122" s="17" t="s">
        <v>149</v>
      </c>
      <c r="AT122" s="17" t="s">
        <v>144</v>
      </c>
      <c r="AU122" s="17" t="s">
        <v>85</v>
      </c>
      <c r="AY122" s="17" t="s">
        <v>142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7" t="s">
        <v>83</v>
      </c>
      <c r="BK122" s="193">
        <f>ROUND(I122*H122,2)</f>
        <v>0</v>
      </c>
      <c r="BL122" s="17" t="s">
        <v>149</v>
      </c>
      <c r="BM122" s="17" t="s">
        <v>197</v>
      </c>
    </row>
    <row r="123" spans="2:65" s="14" customFormat="1" ht="11.25">
      <c r="B123" s="217"/>
      <c r="C123" s="218"/>
      <c r="D123" s="196" t="s">
        <v>151</v>
      </c>
      <c r="E123" s="219" t="s">
        <v>19</v>
      </c>
      <c r="F123" s="220" t="s">
        <v>198</v>
      </c>
      <c r="G123" s="218"/>
      <c r="H123" s="219" t="s">
        <v>19</v>
      </c>
      <c r="I123" s="221"/>
      <c r="J123" s="218"/>
      <c r="K123" s="218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151</v>
      </c>
      <c r="AU123" s="226" t="s">
        <v>85</v>
      </c>
      <c r="AV123" s="14" t="s">
        <v>83</v>
      </c>
      <c r="AW123" s="14" t="s">
        <v>36</v>
      </c>
      <c r="AX123" s="14" t="s">
        <v>75</v>
      </c>
      <c r="AY123" s="226" t="s">
        <v>142</v>
      </c>
    </row>
    <row r="124" spans="2:65" s="12" customFormat="1" ht="11.25">
      <c r="B124" s="194"/>
      <c r="C124" s="195"/>
      <c r="D124" s="196" t="s">
        <v>151</v>
      </c>
      <c r="E124" s="197" t="s">
        <v>19</v>
      </c>
      <c r="F124" s="198" t="s">
        <v>199</v>
      </c>
      <c r="G124" s="195"/>
      <c r="H124" s="199">
        <v>15.289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151</v>
      </c>
      <c r="AU124" s="205" t="s">
        <v>85</v>
      </c>
      <c r="AV124" s="12" t="s">
        <v>85</v>
      </c>
      <c r="AW124" s="12" t="s">
        <v>36</v>
      </c>
      <c r="AX124" s="12" t="s">
        <v>83</v>
      </c>
      <c r="AY124" s="205" t="s">
        <v>142</v>
      </c>
    </row>
    <row r="125" spans="2:65" s="1" customFormat="1" ht="22.5" customHeight="1">
      <c r="B125" s="34"/>
      <c r="C125" s="182" t="s">
        <v>200</v>
      </c>
      <c r="D125" s="182" t="s">
        <v>144</v>
      </c>
      <c r="E125" s="183" t="s">
        <v>201</v>
      </c>
      <c r="F125" s="184" t="s">
        <v>202</v>
      </c>
      <c r="G125" s="185" t="s">
        <v>147</v>
      </c>
      <c r="H125" s="186">
        <v>0.8</v>
      </c>
      <c r="I125" s="187"/>
      <c r="J125" s="188">
        <f>ROUND(I125*H125,2)</f>
        <v>0</v>
      </c>
      <c r="K125" s="184" t="s">
        <v>148</v>
      </c>
      <c r="L125" s="38"/>
      <c r="M125" s="189" t="s">
        <v>19</v>
      </c>
      <c r="N125" s="190" t="s">
        <v>46</v>
      </c>
      <c r="O125" s="60"/>
      <c r="P125" s="191">
        <f>O125*H125</f>
        <v>0</v>
      </c>
      <c r="Q125" s="191">
        <v>0</v>
      </c>
      <c r="R125" s="191">
        <f>Q125*H125</f>
        <v>0</v>
      </c>
      <c r="S125" s="191">
        <v>6.5000000000000002E-2</v>
      </c>
      <c r="T125" s="192">
        <f>S125*H125</f>
        <v>5.2000000000000005E-2</v>
      </c>
      <c r="AR125" s="17" t="s">
        <v>149</v>
      </c>
      <c r="AT125" s="17" t="s">
        <v>144</v>
      </c>
      <c r="AU125" s="17" t="s">
        <v>85</v>
      </c>
      <c r="AY125" s="17" t="s">
        <v>142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7" t="s">
        <v>83</v>
      </c>
      <c r="BK125" s="193">
        <f>ROUND(I125*H125,2)</f>
        <v>0</v>
      </c>
      <c r="BL125" s="17" t="s">
        <v>149</v>
      </c>
      <c r="BM125" s="17" t="s">
        <v>203</v>
      </c>
    </row>
    <row r="126" spans="2:65" s="12" customFormat="1" ht="11.25">
      <c r="B126" s="194"/>
      <c r="C126" s="195"/>
      <c r="D126" s="196" t="s">
        <v>151</v>
      </c>
      <c r="E126" s="197" t="s">
        <v>19</v>
      </c>
      <c r="F126" s="198" t="s">
        <v>204</v>
      </c>
      <c r="G126" s="195"/>
      <c r="H126" s="199">
        <v>0.8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151</v>
      </c>
      <c r="AU126" s="205" t="s">
        <v>85</v>
      </c>
      <c r="AV126" s="12" t="s">
        <v>85</v>
      </c>
      <c r="AW126" s="12" t="s">
        <v>36</v>
      </c>
      <c r="AX126" s="12" t="s">
        <v>75</v>
      </c>
      <c r="AY126" s="205" t="s">
        <v>142</v>
      </c>
    </row>
    <row r="127" spans="2:65" s="13" customFormat="1" ht="11.25">
      <c r="B127" s="206"/>
      <c r="C127" s="207"/>
      <c r="D127" s="196" t="s">
        <v>151</v>
      </c>
      <c r="E127" s="208" t="s">
        <v>19</v>
      </c>
      <c r="F127" s="209" t="s">
        <v>154</v>
      </c>
      <c r="G127" s="207"/>
      <c r="H127" s="210">
        <v>0.8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151</v>
      </c>
      <c r="AU127" s="216" t="s">
        <v>85</v>
      </c>
      <c r="AV127" s="13" t="s">
        <v>149</v>
      </c>
      <c r="AW127" s="13" t="s">
        <v>36</v>
      </c>
      <c r="AX127" s="13" t="s">
        <v>83</v>
      </c>
      <c r="AY127" s="216" t="s">
        <v>142</v>
      </c>
    </row>
    <row r="128" spans="2:65" s="1" customFormat="1" ht="22.5" customHeight="1">
      <c r="B128" s="34"/>
      <c r="C128" s="182" t="s">
        <v>205</v>
      </c>
      <c r="D128" s="182" t="s">
        <v>144</v>
      </c>
      <c r="E128" s="183" t="s">
        <v>206</v>
      </c>
      <c r="F128" s="184" t="s">
        <v>207</v>
      </c>
      <c r="G128" s="185" t="s">
        <v>147</v>
      </c>
      <c r="H128" s="186">
        <v>2.2000000000000002</v>
      </c>
      <c r="I128" s="187"/>
      <c r="J128" s="188">
        <f>ROUND(I128*H128,2)</f>
        <v>0</v>
      </c>
      <c r="K128" s="184" t="s">
        <v>148</v>
      </c>
      <c r="L128" s="38"/>
      <c r="M128" s="189" t="s">
        <v>19</v>
      </c>
      <c r="N128" s="190" t="s">
        <v>46</v>
      </c>
      <c r="O128" s="60"/>
      <c r="P128" s="191">
        <f>O128*H128</f>
        <v>0</v>
      </c>
      <c r="Q128" s="191">
        <v>0</v>
      </c>
      <c r="R128" s="191">
        <f>Q128*H128</f>
        <v>0</v>
      </c>
      <c r="S128" s="191">
        <v>0.06</v>
      </c>
      <c r="T128" s="192">
        <f>S128*H128</f>
        <v>0.13200000000000001</v>
      </c>
      <c r="AR128" s="17" t="s">
        <v>149</v>
      </c>
      <c r="AT128" s="17" t="s">
        <v>144</v>
      </c>
      <c r="AU128" s="17" t="s">
        <v>85</v>
      </c>
      <c r="AY128" s="17" t="s">
        <v>142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7" t="s">
        <v>83</v>
      </c>
      <c r="BK128" s="193">
        <f>ROUND(I128*H128,2)</f>
        <v>0</v>
      </c>
      <c r="BL128" s="17" t="s">
        <v>149</v>
      </c>
      <c r="BM128" s="17" t="s">
        <v>208</v>
      </c>
    </row>
    <row r="129" spans="2:65" s="12" customFormat="1" ht="11.25">
      <c r="B129" s="194"/>
      <c r="C129" s="195"/>
      <c r="D129" s="196" t="s">
        <v>151</v>
      </c>
      <c r="E129" s="197" t="s">
        <v>19</v>
      </c>
      <c r="F129" s="198" t="s">
        <v>209</v>
      </c>
      <c r="G129" s="195"/>
      <c r="H129" s="199">
        <v>2.2000000000000002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151</v>
      </c>
      <c r="AU129" s="205" t="s">
        <v>85</v>
      </c>
      <c r="AV129" s="12" t="s">
        <v>85</v>
      </c>
      <c r="AW129" s="12" t="s">
        <v>36</v>
      </c>
      <c r="AX129" s="12" t="s">
        <v>83</v>
      </c>
      <c r="AY129" s="205" t="s">
        <v>142</v>
      </c>
    </row>
    <row r="130" spans="2:65" s="11" customFormat="1" ht="22.9" customHeight="1">
      <c r="B130" s="166"/>
      <c r="C130" s="167"/>
      <c r="D130" s="168" t="s">
        <v>74</v>
      </c>
      <c r="E130" s="180" t="s">
        <v>210</v>
      </c>
      <c r="F130" s="180" t="s">
        <v>211</v>
      </c>
      <c r="G130" s="167"/>
      <c r="H130" s="167"/>
      <c r="I130" s="170"/>
      <c r="J130" s="181">
        <f>BK130</f>
        <v>0</v>
      </c>
      <c r="K130" s="167"/>
      <c r="L130" s="172"/>
      <c r="M130" s="173"/>
      <c r="N130" s="174"/>
      <c r="O130" s="174"/>
      <c r="P130" s="175">
        <f>SUM(P131:P139)</f>
        <v>0</v>
      </c>
      <c r="Q130" s="174"/>
      <c r="R130" s="175">
        <f>SUM(R131:R139)</f>
        <v>0</v>
      </c>
      <c r="S130" s="174"/>
      <c r="T130" s="176">
        <f>SUM(T131:T139)</f>
        <v>0</v>
      </c>
      <c r="AR130" s="177" t="s">
        <v>83</v>
      </c>
      <c r="AT130" s="178" t="s">
        <v>74</v>
      </c>
      <c r="AU130" s="178" t="s">
        <v>83</v>
      </c>
      <c r="AY130" s="177" t="s">
        <v>142</v>
      </c>
      <c r="BK130" s="179">
        <f>SUM(BK131:BK139)</f>
        <v>0</v>
      </c>
    </row>
    <row r="131" spans="2:65" s="1" customFormat="1" ht="22.5" customHeight="1">
      <c r="B131" s="34"/>
      <c r="C131" s="182" t="s">
        <v>212</v>
      </c>
      <c r="D131" s="182" t="s">
        <v>144</v>
      </c>
      <c r="E131" s="183" t="s">
        <v>213</v>
      </c>
      <c r="F131" s="184" t="s">
        <v>214</v>
      </c>
      <c r="G131" s="185" t="s">
        <v>215</v>
      </c>
      <c r="H131" s="186">
        <v>28.751000000000001</v>
      </c>
      <c r="I131" s="187"/>
      <c r="J131" s="188">
        <f>ROUND(I131*H131,2)</f>
        <v>0</v>
      </c>
      <c r="K131" s="184" t="s">
        <v>148</v>
      </c>
      <c r="L131" s="38"/>
      <c r="M131" s="189" t="s">
        <v>19</v>
      </c>
      <c r="N131" s="190" t="s">
        <v>46</v>
      </c>
      <c r="O131" s="60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7" t="s">
        <v>149</v>
      </c>
      <c r="AT131" s="17" t="s">
        <v>144</v>
      </c>
      <c r="AU131" s="17" t="s">
        <v>85</v>
      </c>
      <c r="AY131" s="17" t="s">
        <v>142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7" t="s">
        <v>83</v>
      </c>
      <c r="BK131" s="193">
        <f>ROUND(I131*H131,2)</f>
        <v>0</v>
      </c>
      <c r="BL131" s="17" t="s">
        <v>149</v>
      </c>
      <c r="BM131" s="17" t="s">
        <v>216</v>
      </c>
    </row>
    <row r="132" spans="2:65" s="1" customFormat="1" ht="16.5" customHeight="1">
      <c r="B132" s="34"/>
      <c r="C132" s="182" t="s">
        <v>217</v>
      </c>
      <c r="D132" s="182" t="s">
        <v>144</v>
      </c>
      <c r="E132" s="183" t="s">
        <v>218</v>
      </c>
      <c r="F132" s="184" t="s">
        <v>219</v>
      </c>
      <c r="G132" s="185" t="s">
        <v>215</v>
      </c>
      <c r="H132" s="186">
        <v>28.751000000000001</v>
      </c>
      <c r="I132" s="187"/>
      <c r="J132" s="188">
        <f>ROUND(I132*H132,2)</f>
        <v>0</v>
      </c>
      <c r="K132" s="184" t="s">
        <v>148</v>
      </c>
      <c r="L132" s="38"/>
      <c r="M132" s="189" t="s">
        <v>19</v>
      </c>
      <c r="N132" s="190" t="s">
        <v>46</v>
      </c>
      <c r="O132" s="60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7" t="s">
        <v>149</v>
      </c>
      <c r="AT132" s="17" t="s">
        <v>144</v>
      </c>
      <c r="AU132" s="17" t="s">
        <v>85</v>
      </c>
      <c r="AY132" s="17" t="s">
        <v>142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7" t="s">
        <v>83</v>
      </c>
      <c r="BK132" s="193">
        <f>ROUND(I132*H132,2)</f>
        <v>0</v>
      </c>
      <c r="BL132" s="17" t="s">
        <v>149</v>
      </c>
      <c r="BM132" s="17" t="s">
        <v>220</v>
      </c>
    </row>
    <row r="133" spans="2:65" s="1" customFormat="1" ht="22.5" customHeight="1">
      <c r="B133" s="34"/>
      <c r="C133" s="182" t="s">
        <v>221</v>
      </c>
      <c r="D133" s="182" t="s">
        <v>144</v>
      </c>
      <c r="E133" s="183" t="s">
        <v>222</v>
      </c>
      <c r="F133" s="184" t="s">
        <v>223</v>
      </c>
      <c r="G133" s="185" t="s">
        <v>215</v>
      </c>
      <c r="H133" s="186">
        <v>143.755</v>
      </c>
      <c r="I133" s="187"/>
      <c r="J133" s="188">
        <f>ROUND(I133*H133,2)</f>
        <v>0</v>
      </c>
      <c r="K133" s="184" t="s">
        <v>148</v>
      </c>
      <c r="L133" s="38"/>
      <c r="M133" s="189" t="s">
        <v>19</v>
      </c>
      <c r="N133" s="190" t="s">
        <v>46</v>
      </c>
      <c r="O133" s="60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7" t="s">
        <v>149</v>
      </c>
      <c r="AT133" s="17" t="s">
        <v>144</v>
      </c>
      <c r="AU133" s="17" t="s">
        <v>85</v>
      </c>
      <c r="AY133" s="17" t="s">
        <v>142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7" t="s">
        <v>83</v>
      </c>
      <c r="BK133" s="193">
        <f>ROUND(I133*H133,2)</f>
        <v>0</v>
      </c>
      <c r="BL133" s="17" t="s">
        <v>149</v>
      </c>
      <c r="BM133" s="17" t="s">
        <v>224</v>
      </c>
    </row>
    <row r="134" spans="2:65" s="12" customFormat="1" ht="11.25">
      <c r="B134" s="194"/>
      <c r="C134" s="195"/>
      <c r="D134" s="196" t="s">
        <v>151</v>
      </c>
      <c r="E134" s="195"/>
      <c r="F134" s="198" t="s">
        <v>225</v>
      </c>
      <c r="G134" s="195"/>
      <c r="H134" s="199">
        <v>143.755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151</v>
      </c>
      <c r="AU134" s="205" t="s">
        <v>85</v>
      </c>
      <c r="AV134" s="12" t="s">
        <v>85</v>
      </c>
      <c r="AW134" s="12" t="s">
        <v>4</v>
      </c>
      <c r="AX134" s="12" t="s">
        <v>83</v>
      </c>
      <c r="AY134" s="205" t="s">
        <v>142</v>
      </c>
    </row>
    <row r="135" spans="2:65" s="1" customFormat="1" ht="22.5" customHeight="1">
      <c r="B135" s="34"/>
      <c r="C135" s="182" t="s">
        <v>8</v>
      </c>
      <c r="D135" s="182" t="s">
        <v>144</v>
      </c>
      <c r="E135" s="183" t="s">
        <v>226</v>
      </c>
      <c r="F135" s="184" t="s">
        <v>227</v>
      </c>
      <c r="G135" s="185" t="s">
        <v>215</v>
      </c>
      <c r="H135" s="186">
        <v>4.234</v>
      </c>
      <c r="I135" s="187"/>
      <c r="J135" s="188">
        <f>ROUND(I135*H135,2)</f>
        <v>0</v>
      </c>
      <c r="K135" s="184" t="s">
        <v>148</v>
      </c>
      <c r="L135" s="38"/>
      <c r="M135" s="189" t="s">
        <v>19</v>
      </c>
      <c r="N135" s="190" t="s">
        <v>46</v>
      </c>
      <c r="O135" s="60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7" t="s">
        <v>149</v>
      </c>
      <c r="AT135" s="17" t="s">
        <v>144</v>
      </c>
      <c r="AU135" s="17" t="s">
        <v>85</v>
      </c>
      <c r="AY135" s="17" t="s">
        <v>142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7" t="s">
        <v>83</v>
      </c>
      <c r="BK135" s="193">
        <f>ROUND(I135*H135,2)</f>
        <v>0</v>
      </c>
      <c r="BL135" s="17" t="s">
        <v>149</v>
      </c>
      <c r="BM135" s="17" t="s">
        <v>228</v>
      </c>
    </row>
    <row r="136" spans="2:65" s="1" customFormat="1" ht="22.5" customHeight="1">
      <c r="B136" s="34"/>
      <c r="C136" s="182" t="s">
        <v>229</v>
      </c>
      <c r="D136" s="182" t="s">
        <v>144</v>
      </c>
      <c r="E136" s="183" t="s">
        <v>230</v>
      </c>
      <c r="F136" s="184" t="s">
        <v>231</v>
      </c>
      <c r="G136" s="185" t="s">
        <v>215</v>
      </c>
      <c r="H136" s="186">
        <v>10.012</v>
      </c>
      <c r="I136" s="187"/>
      <c r="J136" s="188">
        <f>ROUND(I136*H136,2)</f>
        <v>0</v>
      </c>
      <c r="K136" s="184" t="s">
        <v>148</v>
      </c>
      <c r="L136" s="38"/>
      <c r="M136" s="189" t="s">
        <v>19</v>
      </c>
      <c r="N136" s="190" t="s">
        <v>46</v>
      </c>
      <c r="O136" s="60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17" t="s">
        <v>149</v>
      </c>
      <c r="AT136" s="17" t="s">
        <v>144</v>
      </c>
      <c r="AU136" s="17" t="s">
        <v>85</v>
      </c>
      <c r="AY136" s="17" t="s">
        <v>142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7" t="s">
        <v>83</v>
      </c>
      <c r="BK136" s="193">
        <f>ROUND(I136*H136,2)</f>
        <v>0</v>
      </c>
      <c r="BL136" s="17" t="s">
        <v>149</v>
      </c>
      <c r="BM136" s="17" t="s">
        <v>232</v>
      </c>
    </row>
    <row r="137" spans="2:65" s="1" customFormat="1" ht="22.5" customHeight="1">
      <c r="B137" s="34"/>
      <c r="C137" s="182" t="s">
        <v>233</v>
      </c>
      <c r="D137" s="182" t="s">
        <v>144</v>
      </c>
      <c r="E137" s="183" t="s">
        <v>234</v>
      </c>
      <c r="F137" s="184" t="s">
        <v>235</v>
      </c>
      <c r="G137" s="185" t="s">
        <v>215</v>
      </c>
      <c r="H137" s="186">
        <v>14.02</v>
      </c>
      <c r="I137" s="187"/>
      <c r="J137" s="188">
        <f>ROUND(I137*H137,2)</f>
        <v>0</v>
      </c>
      <c r="K137" s="184" t="s">
        <v>148</v>
      </c>
      <c r="L137" s="38"/>
      <c r="M137" s="189" t="s">
        <v>19</v>
      </c>
      <c r="N137" s="190" t="s">
        <v>46</v>
      </c>
      <c r="O137" s="60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7" t="s">
        <v>149</v>
      </c>
      <c r="AT137" s="17" t="s">
        <v>144</v>
      </c>
      <c r="AU137" s="17" t="s">
        <v>85</v>
      </c>
      <c r="AY137" s="17" t="s">
        <v>142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7" t="s">
        <v>83</v>
      </c>
      <c r="BK137" s="193">
        <f>ROUND(I137*H137,2)</f>
        <v>0</v>
      </c>
      <c r="BL137" s="17" t="s">
        <v>149</v>
      </c>
      <c r="BM137" s="17" t="s">
        <v>236</v>
      </c>
    </row>
    <row r="138" spans="2:65" s="1" customFormat="1" ht="22.5" customHeight="1">
      <c r="B138" s="34"/>
      <c r="C138" s="182" t="s">
        <v>237</v>
      </c>
      <c r="D138" s="182" t="s">
        <v>144</v>
      </c>
      <c r="E138" s="183" t="s">
        <v>238</v>
      </c>
      <c r="F138" s="184" t="s">
        <v>239</v>
      </c>
      <c r="G138" s="185" t="s">
        <v>215</v>
      </c>
      <c r="H138" s="186">
        <v>0.25900000000000001</v>
      </c>
      <c r="I138" s="187"/>
      <c r="J138" s="188">
        <f>ROUND(I138*H138,2)</f>
        <v>0</v>
      </c>
      <c r="K138" s="184" t="s">
        <v>148</v>
      </c>
      <c r="L138" s="38"/>
      <c r="M138" s="189" t="s">
        <v>19</v>
      </c>
      <c r="N138" s="190" t="s">
        <v>46</v>
      </c>
      <c r="O138" s="60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7" t="s">
        <v>149</v>
      </c>
      <c r="AT138" s="17" t="s">
        <v>144</v>
      </c>
      <c r="AU138" s="17" t="s">
        <v>85</v>
      </c>
      <c r="AY138" s="17" t="s">
        <v>142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7" t="s">
        <v>83</v>
      </c>
      <c r="BK138" s="193">
        <f>ROUND(I138*H138,2)</f>
        <v>0</v>
      </c>
      <c r="BL138" s="17" t="s">
        <v>149</v>
      </c>
      <c r="BM138" s="17" t="s">
        <v>240</v>
      </c>
    </row>
    <row r="139" spans="2:65" s="1" customFormat="1" ht="22.5" customHeight="1">
      <c r="B139" s="34"/>
      <c r="C139" s="182" t="s">
        <v>241</v>
      </c>
      <c r="D139" s="182" t="s">
        <v>144</v>
      </c>
      <c r="E139" s="183" t="s">
        <v>242</v>
      </c>
      <c r="F139" s="184" t="s">
        <v>243</v>
      </c>
      <c r="G139" s="185" t="s">
        <v>215</v>
      </c>
      <c r="H139" s="186">
        <v>0.22600000000000001</v>
      </c>
      <c r="I139" s="187"/>
      <c r="J139" s="188">
        <f>ROUND(I139*H139,2)</f>
        <v>0</v>
      </c>
      <c r="K139" s="184" t="s">
        <v>148</v>
      </c>
      <c r="L139" s="38"/>
      <c r="M139" s="189" t="s">
        <v>19</v>
      </c>
      <c r="N139" s="190" t="s">
        <v>46</v>
      </c>
      <c r="O139" s="60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7" t="s">
        <v>149</v>
      </c>
      <c r="AT139" s="17" t="s">
        <v>144</v>
      </c>
      <c r="AU139" s="17" t="s">
        <v>85</v>
      </c>
      <c r="AY139" s="17" t="s">
        <v>142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7" t="s">
        <v>83</v>
      </c>
      <c r="BK139" s="193">
        <f>ROUND(I139*H139,2)</f>
        <v>0</v>
      </c>
      <c r="BL139" s="17" t="s">
        <v>149</v>
      </c>
      <c r="BM139" s="17" t="s">
        <v>244</v>
      </c>
    </row>
    <row r="140" spans="2:65" s="11" customFormat="1" ht="25.9" customHeight="1">
      <c r="B140" s="166"/>
      <c r="C140" s="167"/>
      <c r="D140" s="168" t="s">
        <v>74</v>
      </c>
      <c r="E140" s="169" t="s">
        <v>245</v>
      </c>
      <c r="F140" s="169" t="s">
        <v>246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P141+P144+P149</f>
        <v>0</v>
      </c>
      <c r="Q140" s="174"/>
      <c r="R140" s="175">
        <f>R141+R144+R149</f>
        <v>0</v>
      </c>
      <c r="S140" s="174"/>
      <c r="T140" s="176">
        <f>T141+T144+T149</f>
        <v>0.30057220000000001</v>
      </c>
      <c r="AR140" s="177" t="s">
        <v>85</v>
      </c>
      <c r="AT140" s="178" t="s">
        <v>74</v>
      </c>
      <c r="AU140" s="178" t="s">
        <v>75</v>
      </c>
      <c r="AY140" s="177" t="s">
        <v>142</v>
      </c>
      <c r="BK140" s="179">
        <f>BK141+BK144+BK149</f>
        <v>0</v>
      </c>
    </row>
    <row r="141" spans="2:65" s="11" customFormat="1" ht="22.9" customHeight="1">
      <c r="B141" s="166"/>
      <c r="C141" s="167"/>
      <c r="D141" s="168" t="s">
        <v>74</v>
      </c>
      <c r="E141" s="180" t="s">
        <v>247</v>
      </c>
      <c r="F141" s="180" t="s">
        <v>248</v>
      </c>
      <c r="G141" s="167"/>
      <c r="H141" s="167"/>
      <c r="I141" s="170"/>
      <c r="J141" s="181">
        <f>BK141</f>
        <v>0</v>
      </c>
      <c r="K141" s="167"/>
      <c r="L141" s="172"/>
      <c r="M141" s="173"/>
      <c r="N141" s="174"/>
      <c r="O141" s="174"/>
      <c r="P141" s="175">
        <f>SUM(P142:P143)</f>
        <v>0</v>
      </c>
      <c r="Q141" s="174"/>
      <c r="R141" s="175">
        <f>SUM(R142:R143)</f>
        <v>0</v>
      </c>
      <c r="S141" s="174"/>
      <c r="T141" s="176">
        <f>SUM(T142:T143)</f>
        <v>0.22638000000000003</v>
      </c>
      <c r="AR141" s="177" t="s">
        <v>85</v>
      </c>
      <c r="AT141" s="178" t="s">
        <v>74</v>
      </c>
      <c r="AU141" s="178" t="s">
        <v>83</v>
      </c>
      <c r="AY141" s="177" t="s">
        <v>142</v>
      </c>
      <c r="BK141" s="179">
        <f>SUM(BK142:BK143)</f>
        <v>0</v>
      </c>
    </row>
    <row r="142" spans="2:65" s="1" customFormat="1" ht="16.5" customHeight="1">
      <c r="B142" s="34"/>
      <c r="C142" s="182" t="s">
        <v>249</v>
      </c>
      <c r="D142" s="182" t="s">
        <v>144</v>
      </c>
      <c r="E142" s="183" t="s">
        <v>250</v>
      </c>
      <c r="F142" s="184" t="s">
        <v>251</v>
      </c>
      <c r="G142" s="185" t="s">
        <v>147</v>
      </c>
      <c r="H142" s="186">
        <v>16.170000000000002</v>
      </c>
      <c r="I142" s="187"/>
      <c r="J142" s="188">
        <f>ROUND(I142*H142,2)</f>
        <v>0</v>
      </c>
      <c r="K142" s="184" t="s">
        <v>148</v>
      </c>
      <c r="L142" s="38"/>
      <c r="M142" s="189" t="s">
        <v>19</v>
      </c>
      <c r="N142" s="190" t="s">
        <v>46</v>
      </c>
      <c r="O142" s="60"/>
      <c r="P142" s="191">
        <f>O142*H142</f>
        <v>0</v>
      </c>
      <c r="Q142" s="191">
        <v>0</v>
      </c>
      <c r="R142" s="191">
        <f>Q142*H142</f>
        <v>0</v>
      </c>
      <c r="S142" s="191">
        <v>1.4E-2</v>
      </c>
      <c r="T142" s="192">
        <f>S142*H142</f>
        <v>0.22638000000000003</v>
      </c>
      <c r="AR142" s="17" t="s">
        <v>229</v>
      </c>
      <c r="AT142" s="17" t="s">
        <v>144</v>
      </c>
      <c r="AU142" s="17" t="s">
        <v>85</v>
      </c>
      <c r="AY142" s="17" t="s">
        <v>142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7" t="s">
        <v>83</v>
      </c>
      <c r="BK142" s="193">
        <f>ROUND(I142*H142,2)</f>
        <v>0</v>
      </c>
      <c r="BL142" s="17" t="s">
        <v>229</v>
      </c>
      <c r="BM142" s="17" t="s">
        <v>252</v>
      </c>
    </row>
    <row r="143" spans="2:65" s="12" customFormat="1" ht="11.25">
      <c r="B143" s="194"/>
      <c r="C143" s="195"/>
      <c r="D143" s="196" t="s">
        <v>151</v>
      </c>
      <c r="E143" s="197" t="s">
        <v>19</v>
      </c>
      <c r="F143" s="198" t="s">
        <v>253</v>
      </c>
      <c r="G143" s="195"/>
      <c r="H143" s="199">
        <v>16.170000000000002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151</v>
      </c>
      <c r="AU143" s="205" t="s">
        <v>85</v>
      </c>
      <c r="AV143" s="12" t="s">
        <v>85</v>
      </c>
      <c r="AW143" s="12" t="s">
        <v>36</v>
      </c>
      <c r="AX143" s="12" t="s">
        <v>83</v>
      </c>
      <c r="AY143" s="205" t="s">
        <v>142</v>
      </c>
    </row>
    <row r="144" spans="2:65" s="11" customFormat="1" ht="22.9" customHeight="1">
      <c r="B144" s="166"/>
      <c r="C144" s="167"/>
      <c r="D144" s="168" t="s">
        <v>74</v>
      </c>
      <c r="E144" s="180" t="s">
        <v>254</v>
      </c>
      <c r="F144" s="180" t="s">
        <v>255</v>
      </c>
      <c r="G144" s="167"/>
      <c r="H144" s="167"/>
      <c r="I144" s="170"/>
      <c r="J144" s="181">
        <f>BK144</f>
        <v>0</v>
      </c>
      <c r="K144" s="167"/>
      <c r="L144" s="172"/>
      <c r="M144" s="173"/>
      <c r="N144" s="174"/>
      <c r="O144" s="174"/>
      <c r="P144" s="175">
        <f>SUM(P145:P148)</f>
        <v>0</v>
      </c>
      <c r="Q144" s="174"/>
      <c r="R144" s="175">
        <f>SUM(R145:R148)</f>
        <v>0</v>
      </c>
      <c r="S144" s="174"/>
      <c r="T144" s="176">
        <f>SUM(T145:T148)</f>
        <v>3.0192200000000002E-2</v>
      </c>
      <c r="AR144" s="177" t="s">
        <v>85</v>
      </c>
      <c r="AT144" s="178" t="s">
        <v>74</v>
      </c>
      <c r="AU144" s="178" t="s">
        <v>83</v>
      </c>
      <c r="AY144" s="177" t="s">
        <v>142</v>
      </c>
      <c r="BK144" s="179">
        <f>SUM(BK145:BK148)</f>
        <v>0</v>
      </c>
    </row>
    <row r="145" spans="2:65" s="1" customFormat="1" ht="16.5" customHeight="1">
      <c r="B145" s="34"/>
      <c r="C145" s="182" t="s">
        <v>7</v>
      </c>
      <c r="D145" s="182" t="s">
        <v>144</v>
      </c>
      <c r="E145" s="183" t="s">
        <v>256</v>
      </c>
      <c r="F145" s="184" t="s">
        <v>257</v>
      </c>
      <c r="G145" s="185" t="s">
        <v>161</v>
      </c>
      <c r="H145" s="186">
        <v>9.3800000000000008</v>
      </c>
      <c r="I145" s="187"/>
      <c r="J145" s="188">
        <f>ROUND(I145*H145,2)</f>
        <v>0</v>
      </c>
      <c r="K145" s="184" t="s">
        <v>148</v>
      </c>
      <c r="L145" s="38"/>
      <c r="M145" s="189" t="s">
        <v>19</v>
      </c>
      <c r="N145" s="190" t="s">
        <v>46</v>
      </c>
      <c r="O145" s="60"/>
      <c r="P145" s="191">
        <f>O145*H145</f>
        <v>0</v>
      </c>
      <c r="Q145" s="191">
        <v>0</v>
      </c>
      <c r="R145" s="191">
        <f>Q145*H145</f>
        <v>0</v>
      </c>
      <c r="S145" s="191">
        <v>1.6999999999999999E-3</v>
      </c>
      <c r="T145" s="192">
        <f>S145*H145</f>
        <v>1.5946000000000002E-2</v>
      </c>
      <c r="AR145" s="17" t="s">
        <v>229</v>
      </c>
      <c r="AT145" s="17" t="s">
        <v>144</v>
      </c>
      <c r="AU145" s="17" t="s">
        <v>85</v>
      </c>
      <c r="AY145" s="17" t="s">
        <v>142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7" t="s">
        <v>83</v>
      </c>
      <c r="BK145" s="193">
        <f>ROUND(I145*H145,2)</f>
        <v>0</v>
      </c>
      <c r="BL145" s="17" t="s">
        <v>229</v>
      </c>
      <c r="BM145" s="17" t="s">
        <v>258</v>
      </c>
    </row>
    <row r="146" spans="2:65" s="12" customFormat="1" ht="11.25">
      <c r="B146" s="194"/>
      <c r="C146" s="195"/>
      <c r="D146" s="196" t="s">
        <v>151</v>
      </c>
      <c r="E146" s="197" t="s">
        <v>19</v>
      </c>
      <c r="F146" s="198" t="s">
        <v>259</v>
      </c>
      <c r="G146" s="195"/>
      <c r="H146" s="199">
        <v>9.3800000000000008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151</v>
      </c>
      <c r="AU146" s="205" t="s">
        <v>85</v>
      </c>
      <c r="AV146" s="12" t="s">
        <v>85</v>
      </c>
      <c r="AW146" s="12" t="s">
        <v>36</v>
      </c>
      <c r="AX146" s="12" t="s">
        <v>83</v>
      </c>
      <c r="AY146" s="205" t="s">
        <v>142</v>
      </c>
    </row>
    <row r="147" spans="2:65" s="1" customFormat="1" ht="16.5" customHeight="1">
      <c r="B147" s="34"/>
      <c r="C147" s="182" t="s">
        <v>260</v>
      </c>
      <c r="D147" s="182" t="s">
        <v>144</v>
      </c>
      <c r="E147" s="183" t="s">
        <v>261</v>
      </c>
      <c r="F147" s="184" t="s">
        <v>262</v>
      </c>
      <c r="G147" s="185" t="s">
        <v>161</v>
      </c>
      <c r="H147" s="186">
        <v>3.26</v>
      </c>
      <c r="I147" s="187"/>
      <c r="J147" s="188">
        <f>ROUND(I147*H147,2)</f>
        <v>0</v>
      </c>
      <c r="K147" s="184" t="s">
        <v>148</v>
      </c>
      <c r="L147" s="38"/>
      <c r="M147" s="189" t="s">
        <v>19</v>
      </c>
      <c r="N147" s="190" t="s">
        <v>46</v>
      </c>
      <c r="O147" s="60"/>
      <c r="P147" s="191">
        <f>O147*H147</f>
        <v>0</v>
      </c>
      <c r="Q147" s="191">
        <v>0</v>
      </c>
      <c r="R147" s="191">
        <f>Q147*H147</f>
        <v>0</v>
      </c>
      <c r="S147" s="191">
        <v>1.7700000000000001E-3</v>
      </c>
      <c r="T147" s="192">
        <f>S147*H147</f>
        <v>5.7701999999999996E-3</v>
      </c>
      <c r="AR147" s="17" t="s">
        <v>229</v>
      </c>
      <c r="AT147" s="17" t="s">
        <v>144</v>
      </c>
      <c r="AU147" s="17" t="s">
        <v>85</v>
      </c>
      <c r="AY147" s="17" t="s">
        <v>142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7" t="s">
        <v>83</v>
      </c>
      <c r="BK147" s="193">
        <f>ROUND(I147*H147,2)</f>
        <v>0</v>
      </c>
      <c r="BL147" s="17" t="s">
        <v>229</v>
      </c>
      <c r="BM147" s="17" t="s">
        <v>263</v>
      </c>
    </row>
    <row r="148" spans="2:65" s="1" customFormat="1" ht="16.5" customHeight="1">
      <c r="B148" s="34"/>
      <c r="C148" s="182" t="s">
        <v>264</v>
      </c>
      <c r="D148" s="182" t="s">
        <v>144</v>
      </c>
      <c r="E148" s="183" t="s">
        <v>265</v>
      </c>
      <c r="F148" s="184" t="s">
        <v>266</v>
      </c>
      <c r="G148" s="185" t="s">
        <v>161</v>
      </c>
      <c r="H148" s="186">
        <v>3.26</v>
      </c>
      <c r="I148" s="187"/>
      <c r="J148" s="188">
        <f>ROUND(I148*H148,2)</f>
        <v>0</v>
      </c>
      <c r="K148" s="184" t="s">
        <v>148</v>
      </c>
      <c r="L148" s="38"/>
      <c r="M148" s="189" t="s">
        <v>19</v>
      </c>
      <c r="N148" s="190" t="s">
        <v>46</v>
      </c>
      <c r="O148" s="60"/>
      <c r="P148" s="191">
        <f>O148*H148</f>
        <v>0</v>
      </c>
      <c r="Q148" s="191">
        <v>0</v>
      </c>
      <c r="R148" s="191">
        <f>Q148*H148</f>
        <v>0</v>
      </c>
      <c r="S148" s="191">
        <v>2.5999999999999999E-3</v>
      </c>
      <c r="T148" s="192">
        <f>S148*H148</f>
        <v>8.4759999999999992E-3</v>
      </c>
      <c r="AR148" s="17" t="s">
        <v>229</v>
      </c>
      <c r="AT148" s="17" t="s">
        <v>144</v>
      </c>
      <c r="AU148" s="17" t="s">
        <v>85</v>
      </c>
      <c r="AY148" s="17" t="s">
        <v>142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7" t="s">
        <v>83</v>
      </c>
      <c r="BK148" s="193">
        <f>ROUND(I148*H148,2)</f>
        <v>0</v>
      </c>
      <c r="BL148" s="17" t="s">
        <v>229</v>
      </c>
      <c r="BM148" s="17" t="s">
        <v>267</v>
      </c>
    </row>
    <row r="149" spans="2:65" s="11" customFormat="1" ht="22.9" customHeight="1">
      <c r="B149" s="166"/>
      <c r="C149" s="167"/>
      <c r="D149" s="168" t="s">
        <v>74</v>
      </c>
      <c r="E149" s="180" t="s">
        <v>268</v>
      </c>
      <c r="F149" s="180" t="s">
        <v>269</v>
      </c>
      <c r="G149" s="167"/>
      <c r="H149" s="167"/>
      <c r="I149" s="170"/>
      <c r="J149" s="181">
        <f>BK149</f>
        <v>0</v>
      </c>
      <c r="K149" s="167"/>
      <c r="L149" s="172"/>
      <c r="M149" s="173"/>
      <c r="N149" s="174"/>
      <c r="O149" s="174"/>
      <c r="P149" s="175">
        <f>P150</f>
        <v>0</v>
      </c>
      <c r="Q149" s="174"/>
      <c r="R149" s="175">
        <f>R150</f>
        <v>0</v>
      </c>
      <c r="S149" s="174"/>
      <c r="T149" s="176">
        <f>T150</f>
        <v>4.4000000000000004E-2</v>
      </c>
      <c r="AR149" s="177" t="s">
        <v>85</v>
      </c>
      <c r="AT149" s="178" t="s">
        <v>74</v>
      </c>
      <c r="AU149" s="178" t="s">
        <v>83</v>
      </c>
      <c r="AY149" s="177" t="s">
        <v>142</v>
      </c>
      <c r="BK149" s="179">
        <f>BK150</f>
        <v>0</v>
      </c>
    </row>
    <row r="150" spans="2:65" s="1" customFormat="1" ht="16.5" customHeight="1">
      <c r="B150" s="34"/>
      <c r="C150" s="182" t="s">
        <v>270</v>
      </c>
      <c r="D150" s="182" t="s">
        <v>144</v>
      </c>
      <c r="E150" s="183" t="s">
        <v>271</v>
      </c>
      <c r="F150" s="184" t="s">
        <v>272</v>
      </c>
      <c r="G150" s="185" t="s">
        <v>147</v>
      </c>
      <c r="H150" s="186">
        <v>2.2000000000000002</v>
      </c>
      <c r="I150" s="187"/>
      <c r="J150" s="188">
        <f>ROUND(I150*H150,2)</f>
        <v>0</v>
      </c>
      <c r="K150" s="184" t="s">
        <v>148</v>
      </c>
      <c r="L150" s="38"/>
      <c r="M150" s="189" t="s">
        <v>19</v>
      </c>
      <c r="N150" s="190" t="s">
        <v>46</v>
      </c>
      <c r="O150" s="60"/>
      <c r="P150" s="191">
        <f>O150*H150</f>
        <v>0</v>
      </c>
      <c r="Q150" s="191">
        <v>0</v>
      </c>
      <c r="R150" s="191">
        <f>Q150*H150</f>
        <v>0</v>
      </c>
      <c r="S150" s="191">
        <v>0.02</v>
      </c>
      <c r="T150" s="192">
        <f>S150*H150</f>
        <v>4.4000000000000004E-2</v>
      </c>
      <c r="AR150" s="17" t="s">
        <v>229</v>
      </c>
      <c r="AT150" s="17" t="s">
        <v>144</v>
      </c>
      <c r="AU150" s="17" t="s">
        <v>85</v>
      </c>
      <c r="AY150" s="17" t="s">
        <v>142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7" t="s">
        <v>83</v>
      </c>
      <c r="BK150" s="193">
        <f>ROUND(I150*H150,2)</f>
        <v>0</v>
      </c>
      <c r="BL150" s="17" t="s">
        <v>229</v>
      </c>
      <c r="BM150" s="17" t="s">
        <v>273</v>
      </c>
    </row>
    <row r="151" spans="2:65" s="11" customFormat="1" ht="25.9" customHeight="1">
      <c r="B151" s="166"/>
      <c r="C151" s="167"/>
      <c r="D151" s="168" t="s">
        <v>74</v>
      </c>
      <c r="E151" s="169" t="s">
        <v>274</v>
      </c>
      <c r="F151" s="169" t="s">
        <v>107</v>
      </c>
      <c r="G151" s="167"/>
      <c r="H151" s="167"/>
      <c r="I151" s="170"/>
      <c r="J151" s="171">
        <f>BK151</f>
        <v>0</v>
      </c>
      <c r="K151" s="167"/>
      <c r="L151" s="172"/>
      <c r="M151" s="173"/>
      <c r="N151" s="174"/>
      <c r="O151" s="174"/>
      <c r="P151" s="175">
        <f>P152+P156</f>
        <v>0</v>
      </c>
      <c r="Q151" s="174"/>
      <c r="R151" s="175">
        <f>R152+R156</f>
        <v>0</v>
      </c>
      <c r="S151" s="174"/>
      <c r="T151" s="176">
        <f>T152+T156</f>
        <v>0</v>
      </c>
      <c r="AR151" s="177" t="s">
        <v>170</v>
      </c>
      <c r="AT151" s="178" t="s">
        <v>74</v>
      </c>
      <c r="AU151" s="178" t="s">
        <v>75</v>
      </c>
      <c r="AY151" s="177" t="s">
        <v>142</v>
      </c>
      <c r="BK151" s="179">
        <f>BK152+BK156</f>
        <v>0</v>
      </c>
    </row>
    <row r="152" spans="2:65" s="11" customFormat="1" ht="22.9" customHeight="1">
      <c r="B152" s="166"/>
      <c r="C152" s="167"/>
      <c r="D152" s="168" t="s">
        <v>74</v>
      </c>
      <c r="E152" s="180" t="s">
        <v>275</v>
      </c>
      <c r="F152" s="180" t="s">
        <v>276</v>
      </c>
      <c r="G152" s="167"/>
      <c r="H152" s="167"/>
      <c r="I152" s="170"/>
      <c r="J152" s="181">
        <f>BK152</f>
        <v>0</v>
      </c>
      <c r="K152" s="167"/>
      <c r="L152" s="172"/>
      <c r="M152" s="173"/>
      <c r="N152" s="174"/>
      <c r="O152" s="174"/>
      <c r="P152" s="175">
        <f>SUM(P153:P155)</f>
        <v>0</v>
      </c>
      <c r="Q152" s="174"/>
      <c r="R152" s="175">
        <f>SUM(R153:R155)</f>
        <v>0</v>
      </c>
      <c r="S152" s="174"/>
      <c r="T152" s="176">
        <f>SUM(T153:T155)</f>
        <v>0</v>
      </c>
      <c r="AR152" s="177" t="s">
        <v>170</v>
      </c>
      <c r="AT152" s="178" t="s">
        <v>74</v>
      </c>
      <c r="AU152" s="178" t="s">
        <v>83</v>
      </c>
      <c r="AY152" s="177" t="s">
        <v>142</v>
      </c>
      <c r="BK152" s="179">
        <f>SUM(BK153:BK155)</f>
        <v>0</v>
      </c>
    </row>
    <row r="153" spans="2:65" s="1" customFormat="1" ht="16.5" customHeight="1">
      <c r="B153" s="34"/>
      <c r="C153" s="182" t="s">
        <v>277</v>
      </c>
      <c r="D153" s="182" t="s">
        <v>144</v>
      </c>
      <c r="E153" s="183" t="s">
        <v>278</v>
      </c>
      <c r="F153" s="184" t="s">
        <v>279</v>
      </c>
      <c r="G153" s="185" t="s">
        <v>280</v>
      </c>
      <c r="H153" s="186">
        <v>1</v>
      </c>
      <c r="I153" s="187"/>
      <c r="J153" s="188">
        <f>ROUND(I153*H153,2)</f>
        <v>0</v>
      </c>
      <c r="K153" s="184" t="s">
        <v>148</v>
      </c>
      <c r="L153" s="38"/>
      <c r="M153" s="189" t="s">
        <v>19</v>
      </c>
      <c r="N153" s="190" t="s">
        <v>46</v>
      </c>
      <c r="O153" s="60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7" t="s">
        <v>281</v>
      </c>
      <c r="AT153" s="17" t="s">
        <v>144</v>
      </c>
      <c r="AU153" s="17" t="s">
        <v>85</v>
      </c>
      <c r="AY153" s="17" t="s">
        <v>142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7" t="s">
        <v>83</v>
      </c>
      <c r="BK153" s="193">
        <f>ROUND(I153*H153,2)</f>
        <v>0</v>
      </c>
      <c r="BL153" s="17" t="s">
        <v>281</v>
      </c>
      <c r="BM153" s="17" t="s">
        <v>282</v>
      </c>
    </row>
    <row r="154" spans="2:65" s="14" customFormat="1" ht="11.25">
      <c r="B154" s="217"/>
      <c r="C154" s="218"/>
      <c r="D154" s="196" t="s">
        <v>151</v>
      </c>
      <c r="E154" s="219" t="s">
        <v>19</v>
      </c>
      <c r="F154" s="220" t="s">
        <v>283</v>
      </c>
      <c r="G154" s="218"/>
      <c r="H154" s="219" t="s">
        <v>19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151</v>
      </c>
      <c r="AU154" s="226" t="s">
        <v>85</v>
      </c>
      <c r="AV154" s="14" t="s">
        <v>83</v>
      </c>
      <c r="AW154" s="14" t="s">
        <v>36</v>
      </c>
      <c r="AX154" s="14" t="s">
        <v>75</v>
      </c>
      <c r="AY154" s="226" t="s">
        <v>142</v>
      </c>
    </row>
    <row r="155" spans="2:65" s="12" customFormat="1" ht="11.25">
      <c r="B155" s="194"/>
      <c r="C155" s="195"/>
      <c r="D155" s="196" t="s">
        <v>151</v>
      </c>
      <c r="E155" s="197" t="s">
        <v>19</v>
      </c>
      <c r="F155" s="198" t="s">
        <v>83</v>
      </c>
      <c r="G155" s="195"/>
      <c r="H155" s="199">
        <v>1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151</v>
      </c>
      <c r="AU155" s="205" t="s">
        <v>85</v>
      </c>
      <c r="AV155" s="12" t="s">
        <v>85</v>
      </c>
      <c r="AW155" s="12" t="s">
        <v>36</v>
      </c>
      <c r="AX155" s="12" t="s">
        <v>83</v>
      </c>
      <c r="AY155" s="205" t="s">
        <v>142</v>
      </c>
    </row>
    <row r="156" spans="2:65" s="11" customFormat="1" ht="22.9" customHeight="1">
      <c r="B156" s="166"/>
      <c r="C156" s="167"/>
      <c r="D156" s="168" t="s">
        <v>74</v>
      </c>
      <c r="E156" s="180" t="s">
        <v>284</v>
      </c>
      <c r="F156" s="180" t="s">
        <v>285</v>
      </c>
      <c r="G156" s="167"/>
      <c r="H156" s="167"/>
      <c r="I156" s="170"/>
      <c r="J156" s="181">
        <f>BK156</f>
        <v>0</v>
      </c>
      <c r="K156" s="167"/>
      <c r="L156" s="172"/>
      <c r="M156" s="173"/>
      <c r="N156" s="174"/>
      <c r="O156" s="174"/>
      <c r="P156" s="175">
        <f>P157</f>
        <v>0</v>
      </c>
      <c r="Q156" s="174"/>
      <c r="R156" s="175">
        <f>R157</f>
        <v>0</v>
      </c>
      <c r="S156" s="174"/>
      <c r="T156" s="176">
        <f>T157</f>
        <v>0</v>
      </c>
      <c r="AR156" s="177" t="s">
        <v>170</v>
      </c>
      <c r="AT156" s="178" t="s">
        <v>74</v>
      </c>
      <c r="AU156" s="178" t="s">
        <v>83</v>
      </c>
      <c r="AY156" s="177" t="s">
        <v>142</v>
      </c>
      <c r="BK156" s="179">
        <f>BK157</f>
        <v>0</v>
      </c>
    </row>
    <row r="157" spans="2:65" s="1" customFormat="1" ht="16.5" customHeight="1">
      <c r="B157" s="34"/>
      <c r="C157" s="182" t="s">
        <v>286</v>
      </c>
      <c r="D157" s="182" t="s">
        <v>144</v>
      </c>
      <c r="E157" s="183" t="s">
        <v>287</v>
      </c>
      <c r="F157" s="184" t="s">
        <v>288</v>
      </c>
      <c r="G157" s="185" t="s">
        <v>289</v>
      </c>
      <c r="H157" s="186">
        <v>1</v>
      </c>
      <c r="I157" s="187"/>
      <c r="J157" s="188">
        <f>ROUND(I157*H157,2)</f>
        <v>0</v>
      </c>
      <c r="K157" s="184" t="s">
        <v>148</v>
      </c>
      <c r="L157" s="38"/>
      <c r="M157" s="227" t="s">
        <v>19</v>
      </c>
      <c r="N157" s="228" t="s">
        <v>46</v>
      </c>
      <c r="O157" s="229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17" t="s">
        <v>281</v>
      </c>
      <c r="AT157" s="17" t="s">
        <v>144</v>
      </c>
      <c r="AU157" s="17" t="s">
        <v>85</v>
      </c>
      <c r="AY157" s="17" t="s">
        <v>142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7" t="s">
        <v>83</v>
      </c>
      <c r="BK157" s="193">
        <f>ROUND(I157*H157,2)</f>
        <v>0</v>
      </c>
      <c r="BL157" s="17" t="s">
        <v>281</v>
      </c>
      <c r="BM157" s="17" t="s">
        <v>290</v>
      </c>
    </row>
    <row r="158" spans="2:65" s="1" customFormat="1" ht="6.95" customHeight="1">
      <c r="B158" s="46"/>
      <c r="C158" s="47"/>
      <c r="D158" s="47"/>
      <c r="E158" s="47"/>
      <c r="F158" s="47"/>
      <c r="G158" s="47"/>
      <c r="H158" s="47"/>
      <c r="I158" s="134"/>
      <c r="J158" s="47"/>
      <c r="K158" s="47"/>
      <c r="L158" s="38"/>
    </row>
  </sheetData>
  <sheetProtection algorithmName="SHA-512" hashValue="z83JV5KE9ywf6OrpYLOUYIG9M8wXQCBQdN9YO/xSEI5jEh7w0fbevUukQA3YkFbYX2eEuseveo1yV6GGDmoe1A==" saltValue="XlOcXn+FsY6OexEO0i0FiyuOfebckbBOL/dRmSsoW1a6mEX2zcpJR5ZVhK5/wGyJQFN5Bd859KcrWVGU4weX4w==" spinCount="100000" sheet="1" objects="1" scenarios="1" formatColumns="0" formatRows="0" autoFilter="0"/>
  <autoFilter ref="C89:K15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6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88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85</v>
      </c>
    </row>
    <row r="4" spans="2:46" ht="24.95" customHeight="1">
      <c r="B4" s="20"/>
      <c r="D4" s="110" t="s">
        <v>109</v>
      </c>
      <c r="L4" s="20"/>
      <c r="M4" s="24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111" t="s">
        <v>16</v>
      </c>
      <c r="L6" s="20"/>
    </row>
    <row r="7" spans="2:46" ht="16.5" customHeight="1">
      <c r="B7" s="20"/>
      <c r="E7" s="370" t="str">
        <f>'Rekapitulace stavby'!K6</f>
        <v>Revitalizace ploch hřbitova, oprava objektu přípravny</v>
      </c>
      <c r="F7" s="371"/>
      <c r="G7" s="371"/>
      <c r="H7" s="371"/>
      <c r="L7" s="20"/>
    </row>
    <row r="8" spans="2:46" s="1" customFormat="1" ht="12" customHeight="1">
      <c r="B8" s="38"/>
      <c r="D8" s="111" t="s">
        <v>110</v>
      </c>
      <c r="I8" s="112"/>
      <c r="L8" s="38"/>
    </row>
    <row r="9" spans="2:46" s="1" customFormat="1" ht="36.950000000000003" customHeight="1">
      <c r="B9" s="38"/>
      <c r="E9" s="372" t="s">
        <v>291</v>
      </c>
      <c r="F9" s="373"/>
      <c r="G9" s="373"/>
      <c r="H9" s="373"/>
      <c r="I9" s="112"/>
      <c r="L9" s="38"/>
    </row>
    <row r="10" spans="2:46" s="1" customFormat="1" ht="11.25">
      <c r="B10" s="38"/>
      <c r="I10" s="112"/>
      <c r="L10" s="38"/>
    </row>
    <row r="11" spans="2:46" s="1" customFormat="1" ht="12" customHeight="1">
      <c r="B11" s="38"/>
      <c r="D11" s="111" t="s">
        <v>18</v>
      </c>
      <c r="F11" s="17" t="s">
        <v>19</v>
      </c>
      <c r="I11" s="113" t="s">
        <v>20</v>
      </c>
      <c r="J11" s="17" t="s">
        <v>19</v>
      </c>
      <c r="L11" s="38"/>
    </row>
    <row r="12" spans="2:46" s="1" customFormat="1" ht="12" customHeight="1">
      <c r="B12" s="38"/>
      <c r="D12" s="111" t="s">
        <v>21</v>
      </c>
      <c r="F12" s="17" t="s">
        <v>22</v>
      </c>
      <c r="I12" s="113" t="s">
        <v>23</v>
      </c>
      <c r="J12" s="114" t="str">
        <f>'Rekapitulace stavby'!AN8</f>
        <v>4. 1. 2019</v>
      </c>
      <c r="L12" s="38"/>
    </row>
    <row r="13" spans="2:46" s="1" customFormat="1" ht="10.9" customHeight="1">
      <c r="B13" s="38"/>
      <c r="I13" s="112"/>
      <c r="L13" s="38"/>
    </row>
    <row r="14" spans="2:46" s="1" customFormat="1" ht="12" customHeight="1">
      <c r="B14" s="38"/>
      <c r="D14" s="111" t="s">
        <v>25</v>
      </c>
      <c r="I14" s="113" t="s">
        <v>26</v>
      </c>
      <c r="J14" s="17" t="s">
        <v>27</v>
      </c>
      <c r="L14" s="38"/>
    </row>
    <row r="15" spans="2:46" s="1" customFormat="1" ht="18" customHeight="1">
      <c r="B15" s="38"/>
      <c r="E15" s="17" t="s">
        <v>28</v>
      </c>
      <c r="I15" s="113" t="s">
        <v>29</v>
      </c>
      <c r="J15" s="17" t="s">
        <v>30</v>
      </c>
      <c r="L15" s="38"/>
    </row>
    <row r="16" spans="2:46" s="1" customFormat="1" ht="6.95" customHeight="1">
      <c r="B16" s="38"/>
      <c r="I16" s="112"/>
      <c r="L16" s="38"/>
    </row>
    <row r="17" spans="2:12" s="1" customFormat="1" ht="12" customHeight="1">
      <c r="B17" s="38"/>
      <c r="D17" s="111" t="s">
        <v>31</v>
      </c>
      <c r="I17" s="113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4" t="str">
        <f>'Rekapitulace stavby'!E14</f>
        <v>Vyplň údaj</v>
      </c>
      <c r="F18" s="375"/>
      <c r="G18" s="375"/>
      <c r="H18" s="375"/>
      <c r="I18" s="113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2"/>
      <c r="L19" s="38"/>
    </row>
    <row r="20" spans="2:12" s="1" customFormat="1" ht="12" customHeight="1">
      <c r="B20" s="38"/>
      <c r="D20" s="111" t="s">
        <v>33</v>
      </c>
      <c r="I20" s="113" t="s">
        <v>26</v>
      </c>
      <c r="J20" s="17" t="s">
        <v>34</v>
      </c>
      <c r="L20" s="38"/>
    </row>
    <row r="21" spans="2:12" s="1" customFormat="1" ht="18" customHeight="1">
      <c r="B21" s="38"/>
      <c r="E21" s="17" t="s">
        <v>35</v>
      </c>
      <c r="I21" s="113" t="s">
        <v>29</v>
      </c>
      <c r="J21" s="17" t="s">
        <v>19</v>
      </c>
      <c r="L21" s="38"/>
    </row>
    <row r="22" spans="2:12" s="1" customFormat="1" ht="6.95" customHeight="1">
      <c r="B22" s="38"/>
      <c r="I22" s="112"/>
      <c r="L22" s="38"/>
    </row>
    <row r="23" spans="2:12" s="1" customFormat="1" ht="12" customHeight="1">
      <c r="B23" s="38"/>
      <c r="D23" s="111" t="s">
        <v>37</v>
      </c>
      <c r="I23" s="113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>
      <c r="B24" s="38"/>
      <c r="E24" s="17" t="str">
        <f>IF('Rekapitulace stavby'!E20="","",'Rekapitulace stavby'!E20)</f>
        <v xml:space="preserve"> </v>
      </c>
      <c r="I24" s="113" t="s">
        <v>29</v>
      </c>
      <c r="J24" s="17" t="str">
        <f>IF('Rekapitulace stavby'!AN20="","",'Rekapitulace stavby'!AN20)</f>
        <v/>
      </c>
      <c r="L24" s="38"/>
    </row>
    <row r="25" spans="2:12" s="1" customFormat="1" ht="6.95" customHeight="1">
      <c r="B25" s="38"/>
      <c r="I25" s="112"/>
      <c r="L25" s="38"/>
    </row>
    <row r="26" spans="2:12" s="1" customFormat="1" ht="12" customHeight="1">
      <c r="B26" s="38"/>
      <c r="D26" s="111" t="s">
        <v>39</v>
      </c>
      <c r="I26" s="112"/>
      <c r="L26" s="38"/>
    </row>
    <row r="27" spans="2:12" s="7" customFormat="1" ht="16.5" customHeight="1">
      <c r="B27" s="115"/>
      <c r="E27" s="376" t="s">
        <v>19</v>
      </c>
      <c r="F27" s="376"/>
      <c r="G27" s="376"/>
      <c r="H27" s="376"/>
      <c r="I27" s="116"/>
      <c r="L27" s="115"/>
    </row>
    <row r="28" spans="2:12" s="1" customFormat="1" ht="6.95" customHeight="1">
      <c r="B28" s="38"/>
      <c r="I28" s="112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17"/>
      <c r="J29" s="56"/>
      <c r="K29" s="56"/>
      <c r="L29" s="38"/>
    </row>
    <row r="30" spans="2:12" s="1" customFormat="1" ht="25.35" customHeight="1">
      <c r="B30" s="38"/>
      <c r="D30" s="118" t="s">
        <v>41</v>
      </c>
      <c r="I30" s="112"/>
      <c r="J30" s="119">
        <f>ROUND(J100, 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14.45" customHeight="1">
      <c r="B32" s="38"/>
      <c r="F32" s="120" t="s">
        <v>43</v>
      </c>
      <c r="I32" s="121" t="s">
        <v>42</v>
      </c>
      <c r="J32" s="120" t="s">
        <v>44</v>
      </c>
      <c r="L32" s="38"/>
    </row>
    <row r="33" spans="2:12" s="1" customFormat="1" ht="14.45" customHeight="1">
      <c r="B33" s="38"/>
      <c r="D33" s="111" t="s">
        <v>45</v>
      </c>
      <c r="E33" s="111" t="s">
        <v>46</v>
      </c>
      <c r="F33" s="122">
        <f>ROUND((SUM(BE100:BE461)),  2)</f>
        <v>0</v>
      </c>
      <c r="I33" s="123">
        <v>0.21</v>
      </c>
      <c r="J33" s="122">
        <f>ROUND(((SUM(BE100:BE461))*I33),  2)</f>
        <v>0</v>
      </c>
      <c r="L33" s="38"/>
    </row>
    <row r="34" spans="2:12" s="1" customFormat="1" ht="14.45" customHeight="1">
      <c r="B34" s="38"/>
      <c r="E34" s="111" t="s">
        <v>47</v>
      </c>
      <c r="F34" s="122">
        <f>ROUND((SUM(BF100:BF461)),  2)</f>
        <v>0</v>
      </c>
      <c r="I34" s="123">
        <v>0.15</v>
      </c>
      <c r="J34" s="122">
        <f>ROUND(((SUM(BF100:BF461))*I34),  2)</f>
        <v>0</v>
      </c>
      <c r="L34" s="38"/>
    </row>
    <row r="35" spans="2:12" s="1" customFormat="1" ht="14.45" hidden="1" customHeight="1">
      <c r="B35" s="38"/>
      <c r="E35" s="111" t="s">
        <v>48</v>
      </c>
      <c r="F35" s="122">
        <f>ROUND((SUM(BG100:BG461)),  2)</f>
        <v>0</v>
      </c>
      <c r="I35" s="123">
        <v>0.21</v>
      </c>
      <c r="J35" s="122">
        <f>0</f>
        <v>0</v>
      </c>
      <c r="L35" s="38"/>
    </row>
    <row r="36" spans="2:12" s="1" customFormat="1" ht="14.45" hidden="1" customHeight="1">
      <c r="B36" s="38"/>
      <c r="E36" s="111" t="s">
        <v>49</v>
      </c>
      <c r="F36" s="122">
        <f>ROUND((SUM(BH100:BH461)),  2)</f>
        <v>0</v>
      </c>
      <c r="I36" s="123">
        <v>0.15</v>
      </c>
      <c r="J36" s="122">
        <f>0</f>
        <v>0</v>
      </c>
      <c r="L36" s="38"/>
    </row>
    <row r="37" spans="2:12" s="1" customFormat="1" ht="14.45" hidden="1" customHeight="1">
      <c r="B37" s="38"/>
      <c r="E37" s="111" t="s">
        <v>50</v>
      </c>
      <c r="F37" s="122">
        <f>ROUND((SUM(BI100:BI461)),  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2"/>
      <c r="L38" s="38"/>
    </row>
    <row r="39" spans="2:12" s="1" customFormat="1" ht="25.35" customHeight="1">
      <c r="B39" s="38"/>
      <c r="C39" s="124"/>
      <c r="D39" s="125" t="s">
        <v>51</v>
      </c>
      <c r="E39" s="126"/>
      <c r="F39" s="126"/>
      <c r="G39" s="127" t="s">
        <v>52</v>
      </c>
      <c r="H39" s="128" t="s">
        <v>53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38"/>
    </row>
    <row r="44" spans="2:12" s="1" customFormat="1" ht="6.95" customHeight="1"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38"/>
    </row>
    <row r="45" spans="2:12" s="1" customFormat="1" ht="24.95" customHeight="1">
      <c r="B45" s="34"/>
      <c r="C45" s="23" t="s">
        <v>112</v>
      </c>
      <c r="D45" s="35"/>
      <c r="E45" s="35"/>
      <c r="F45" s="35"/>
      <c r="G45" s="35"/>
      <c r="H45" s="35"/>
      <c r="I45" s="112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12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16.5" customHeight="1">
      <c r="B48" s="34"/>
      <c r="C48" s="35"/>
      <c r="D48" s="35"/>
      <c r="E48" s="377" t="str">
        <f>E7</f>
        <v>Revitalizace ploch hřbitova, oprava objektu přípravny</v>
      </c>
      <c r="F48" s="378"/>
      <c r="G48" s="378"/>
      <c r="H48" s="378"/>
      <c r="I48" s="112"/>
      <c r="J48" s="35"/>
      <c r="K48" s="35"/>
      <c r="L48" s="38"/>
    </row>
    <row r="49" spans="2:47" s="1" customFormat="1" ht="12" customHeight="1">
      <c r="B49" s="34"/>
      <c r="C49" s="29" t="s">
        <v>110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47" s="1" customFormat="1" ht="16.5" customHeight="1">
      <c r="B50" s="34"/>
      <c r="C50" s="35"/>
      <c r="D50" s="35"/>
      <c r="E50" s="346" t="str">
        <f>E9</f>
        <v>SO 02 - Budova přípravny</v>
      </c>
      <c r="F50" s="345"/>
      <c r="G50" s="345"/>
      <c r="H50" s="345"/>
      <c r="I50" s="112"/>
      <c r="J50" s="35"/>
      <c r="K50" s="35"/>
      <c r="L50" s="38"/>
    </row>
    <row r="51" spans="2:47" s="1" customFormat="1" ht="6.95" customHeight="1">
      <c r="B51" s="34"/>
      <c r="C51" s="35"/>
      <c r="D51" s="35"/>
      <c r="E51" s="35"/>
      <c r="F51" s="35"/>
      <c r="G51" s="35"/>
      <c r="H51" s="35"/>
      <c r="I51" s="112"/>
      <c r="J51" s="35"/>
      <c r="K51" s="35"/>
      <c r="L51" s="38"/>
    </row>
    <row r="52" spans="2:47" s="1" customFormat="1" ht="12" customHeight="1">
      <c r="B52" s="34"/>
      <c r="C52" s="29" t="s">
        <v>21</v>
      </c>
      <c r="D52" s="35"/>
      <c r="E52" s="35"/>
      <c r="F52" s="27" t="str">
        <f>F12</f>
        <v>Šenov u Nového Jičína</v>
      </c>
      <c r="G52" s="35"/>
      <c r="H52" s="35"/>
      <c r="I52" s="113" t="s">
        <v>23</v>
      </c>
      <c r="J52" s="55" t="str">
        <f>IF(J12="","",J12)</f>
        <v>4. 1. 2019</v>
      </c>
      <c r="K52" s="35"/>
      <c r="L52" s="38"/>
    </row>
    <row r="53" spans="2:47" s="1" customFormat="1" ht="6.95" customHeight="1">
      <c r="B53" s="34"/>
      <c r="C53" s="35"/>
      <c r="D53" s="35"/>
      <c r="E53" s="35"/>
      <c r="F53" s="35"/>
      <c r="G53" s="35"/>
      <c r="H53" s="35"/>
      <c r="I53" s="112"/>
      <c r="J53" s="35"/>
      <c r="K53" s="35"/>
      <c r="L53" s="38"/>
    </row>
    <row r="54" spans="2:47" s="1" customFormat="1" ht="13.7" customHeight="1">
      <c r="B54" s="34"/>
      <c r="C54" s="29" t="s">
        <v>25</v>
      </c>
      <c r="D54" s="35"/>
      <c r="E54" s="35"/>
      <c r="F54" s="27" t="str">
        <f>E15</f>
        <v>Obec Šenov u Nového Jičína</v>
      </c>
      <c r="G54" s="35"/>
      <c r="H54" s="35"/>
      <c r="I54" s="113" t="s">
        <v>33</v>
      </c>
      <c r="J54" s="32" t="str">
        <f>E21</f>
        <v>Ing. arch. Zdeněk Tupý</v>
      </c>
      <c r="K54" s="35"/>
      <c r="L54" s="38"/>
    </row>
    <row r="55" spans="2:47" s="1" customFormat="1" ht="13.7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13" t="s">
        <v>37</v>
      </c>
      <c r="J55" s="32" t="str">
        <f>E24</f>
        <v xml:space="preserve"> </v>
      </c>
      <c r="K55" s="35"/>
      <c r="L55" s="38"/>
    </row>
    <row r="56" spans="2:47" s="1" customFormat="1" ht="10.35" customHeight="1">
      <c r="B56" s="34"/>
      <c r="C56" s="35"/>
      <c r="D56" s="35"/>
      <c r="E56" s="35"/>
      <c r="F56" s="35"/>
      <c r="G56" s="35"/>
      <c r="H56" s="35"/>
      <c r="I56" s="112"/>
      <c r="J56" s="35"/>
      <c r="K56" s="35"/>
      <c r="L56" s="38"/>
    </row>
    <row r="57" spans="2:47" s="1" customFormat="1" ht="29.25" customHeight="1">
      <c r="B57" s="34"/>
      <c r="C57" s="138" t="s">
        <v>113</v>
      </c>
      <c r="D57" s="139"/>
      <c r="E57" s="139"/>
      <c r="F57" s="139"/>
      <c r="G57" s="139"/>
      <c r="H57" s="139"/>
      <c r="I57" s="140"/>
      <c r="J57" s="141" t="s">
        <v>114</v>
      </c>
      <c r="K57" s="139"/>
      <c r="L57" s="38"/>
    </row>
    <row r="58" spans="2:47" s="1" customFormat="1" ht="10.35" customHeight="1">
      <c r="B58" s="34"/>
      <c r="C58" s="35"/>
      <c r="D58" s="35"/>
      <c r="E58" s="35"/>
      <c r="F58" s="35"/>
      <c r="G58" s="35"/>
      <c r="H58" s="35"/>
      <c r="I58" s="112"/>
      <c r="J58" s="35"/>
      <c r="K58" s="35"/>
      <c r="L58" s="38"/>
    </row>
    <row r="59" spans="2:47" s="1" customFormat="1" ht="22.9" customHeight="1">
      <c r="B59" s="34"/>
      <c r="C59" s="142" t="s">
        <v>73</v>
      </c>
      <c r="D59" s="35"/>
      <c r="E59" s="35"/>
      <c r="F59" s="35"/>
      <c r="G59" s="35"/>
      <c r="H59" s="35"/>
      <c r="I59" s="112"/>
      <c r="J59" s="73">
        <f>J100</f>
        <v>0</v>
      </c>
      <c r="K59" s="35"/>
      <c r="L59" s="38"/>
      <c r="AU59" s="17" t="s">
        <v>115</v>
      </c>
    </row>
    <row r="60" spans="2:47" s="8" customFormat="1" ht="24.95" customHeight="1">
      <c r="B60" s="143"/>
      <c r="C60" s="144"/>
      <c r="D60" s="145" t="s">
        <v>116</v>
      </c>
      <c r="E60" s="146"/>
      <c r="F60" s="146"/>
      <c r="G60" s="146"/>
      <c r="H60" s="146"/>
      <c r="I60" s="147"/>
      <c r="J60" s="148">
        <f>J101</f>
        <v>0</v>
      </c>
      <c r="K60" s="144"/>
      <c r="L60" s="149"/>
    </row>
    <row r="61" spans="2:47" s="9" customFormat="1" ht="19.899999999999999" customHeight="1">
      <c r="B61" s="150"/>
      <c r="C61" s="94"/>
      <c r="D61" s="151" t="s">
        <v>117</v>
      </c>
      <c r="E61" s="152"/>
      <c r="F61" s="152"/>
      <c r="G61" s="152"/>
      <c r="H61" s="152"/>
      <c r="I61" s="153"/>
      <c r="J61" s="154">
        <f>J102</f>
        <v>0</v>
      </c>
      <c r="K61" s="94"/>
      <c r="L61" s="155"/>
    </row>
    <row r="62" spans="2:47" s="9" customFormat="1" ht="19.899999999999999" customHeight="1">
      <c r="B62" s="150"/>
      <c r="C62" s="94"/>
      <c r="D62" s="151" t="s">
        <v>292</v>
      </c>
      <c r="E62" s="152"/>
      <c r="F62" s="152"/>
      <c r="G62" s="152"/>
      <c r="H62" s="152"/>
      <c r="I62" s="153"/>
      <c r="J62" s="154">
        <f>J115</f>
        <v>0</v>
      </c>
      <c r="K62" s="94"/>
      <c r="L62" s="155"/>
    </row>
    <row r="63" spans="2:47" s="9" customFormat="1" ht="19.899999999999999" customHeight="1">
      <c r="B63" s="150"/>
      <c r="C63" s="94"/>
      <c r="D63" s="151" t="s">
        <v>293</v>
      </c>
      <c r="E63" s="152"/>
      <c r="F63" s="152"/>
      <c r="G63" s="152"/>
      <c r="H63" s="152"/>
      <c r="I63" s="153"/>
      <c r="J63" s="154">
        <f>J124</f>
        <v>0</v>
      </c>
      <c r="K63" s="94"/>
      <c r="L63" s="155"/>
    </row>
    <row r="64" spans="2:47" s="9" customFormat="1" ht="19.899999999999999" customHeight="1">
      <c r="B64" s="150"/>
      <c r="C64" s="94"/>
      <c r="D64" s="151" t="s">
        <v>294</v>
      </c>
      <c r="E64" s="152"/>
      <c r="F64" s="152"/>
      <c r="G64" s="152"/>
      <c r="H64" s="152"/>
      <c r="I64" s="153"/>
      <c r="J64" s="154">
        <f>J134</f>
        <v>0</v>
      </c>
      <c r="K64" s="94"/>
      <c r="L64" s="155"/>
    </row>
    <row r="65" spans="2:12" s="9" customFormat="1" ht="19.899999999999999" customHeight="1">
      <c r="B65" s="150"/>
      <c r="C65" s="94"/>
      <c r="D65" s="151" t="s">
        <v>295</v>
      </c>
      <c r="E65" s="152"/>
      <c r="F65" s="152"/>
      <c r="G65" s="152"/>
      <c r="H65" s="152"/>
      <c r="I65" s="153"/>
      <c r="J65" s="154">
        <f>J168</f>
        <v>0</v>
      </c>
      <c r="K65" s="94"/>
      <c r="L65" s="155"/>
    </row>
    <row r="66" spans="2:12" s="9" customFormat="1" ht="19.899999999999999" customHeight="1">
      <c r="B66" s="150"/>
      <c r="C66" s="94"/>
      <c r="D66" s="151" t="s">
        <v>296</v>
      </c>
      <c r="E66" s="152"/>
      <c r="F66" s="152"/>
      <c r="G66" s="152"/>
      <c r="H66" s="152"/>
      <c r="I66" s="153"/>
      <c r="J66" s="154">
        <f>J216</f>
        <v>0</v>
      </c>
      <c r="K66" s="94"/>
      <c r="L66" s="155"/>
    </row>
    <row r="67" spans="2:12" s="9" customFormat="1" ht="19.899999999999999" customHeight="1">
      <c r="B67" s="150"/>
      <c r="C67" s="94"/>
      <c r="D67" s="151" t="s">
        <v>118</v>
      </c>
      <c r="E67" s="152"/>
      <c r="F67" s="152"/>
      <c r="G67" s="152"/>
      <c r="H67" s="152"/>
      <c r="I67" s="153"/>
      <c r="J67" s="154">
        <f>J233</f>
        <v>0</v>
      </c>
      <c r="K67" s="94"/>
      <c r="L67" s="155"/>
    </row>
    <row r="68" spans="2:12" s="9" customFormat="1" ht="19.899999999999999" customHeight="1">
      <c r="B68" s="150"/>
      <c r="C68" s="94"/>
      <c r="D68" s="151" t="s">
        <v>119</v>
      </c>
      <c r="E68" s="152"/>
      <c r="F68" s="152"/>
      <c r="G68" s="152"/>
      <c r="H68" s="152"/>
      <c r="I68" s="153"/>
      <c r="J68" s="154">
        <f>J308</f>
        <v>0</v>
      </c>
      <c r="K68" s="94"/>
      <c r="L68" s="155"/>
    </row>
    <row r="69" spans="2:12" s="9" customFormat="1" ht="19.899999999999999" customHeight="1">
      <c r="B69" s="150"/>
      <c r="C69" s="94"/>
      <c r="D69" s="151" t="s">
        <v>297</v>
      </c>
      <c r="E69" s="152"/>
      <c r="F69" s="152"/>
      <c r="G69" s="152"/>
      <c r="H69" s="152"/>
      <c r="I69" s="153"/>
      <c r="J69" s="154">
        <f>J317</f>
        <v>0</v>
      </c>
      <c r="K69" s="94"/>
      <c r="L69" s="155"/>
    </row>
    <row r="70" spans="2:12" s="8" customFormat="1" ht="24.95" customHeight="1">
      <c r="B70" s="143"/>
      <c r="C70" s="144"/>
      <c r="D70" s="145" t="s">
        <v>120</v>
      </c>
      <c r="E70" s="146"/>
      <c r="F70" s="146"/>
      <c r="G70" s="146"/>
      <c r="H70" s="146"/>
      <c r="I70" s="147"/>
      <c r="J70" s="148">
        <f>J319</f>
        <v>0</v>
      </c>
      <c r="K70" s="144"/>
      <c r="L70" s="149"/>
    </row>
    <row r="71" spans="2:12" s="9" customFormat="1" ht="19.899999999999999" customHeight="1">
      <c r="B71" s="150"/>
      <c r="C71" s="94"/>
      <c r="D71" s="151" t="s">
        <v>298</v>
      </c>
      <c r="E71" s="152"/>
      <c r="F71" s="152"/>
      <c r="G71" s="152"/>
      <c r="H71" s="152"/>
      <c r="I71" s="153"/>
      <c r="J71" s="154">
        <f>J320</f>
        <v>0</v>
      </c>
      <c r="K71" s="94"/>
      <c r="L71" s="155"/>
    </row>
    <row r="72" spans="2:12" s="9" customFormat="1" ht="19.899999999999999" customHeight="1">
      <c r="B72" s="150"/>
      <c r="C72" s="94"/>
      <c r="D72" s="151" t="s">
        <v>299</v>
      </c>
      <c r="E72" s="152"/>
      <c r="F72" s="152"/>
      <c r="G72" s="152"/>
      <c r="H72" s="152"/>
      <c r="I72" s="153"/>
      <c r="J72" s="154">
        <f>J341</f>
        <v>0</v>
      </c>
      <c r="K72" s="94"/>
      <c r="L72" s="155"/>
    </row>
    <row r="73" spans="2:12" s="9" customFormat="1" ht="19.899999999999999" customHeight="1">
      <c r="B73" s="150"/>
      <c r="C73" s="94"/>
      <c r="D73" s="151" t="s">
        <v>300</v>
      </c>
      <c r="E73" s="152"/>
      <c r="F73" s="152"/>
      <c r="G73" s="152"/>
      <c r="H73" s="152"/>
      <c r="I73" s="153"/>
      <c r="J73" s="154">
        <f>J367</f>
        <v>0</v>
      </c>
      <c r="K73" s="94"/>
      <c r="L73" s="155"/>
    </row>
    <row r="74" spans="2:12" s="9" customFormat="1" ht="19.899999999999999" customHeight="1">
      <c r="B74" s="150"/>
      <c r="C74" s="94"/>
      <c r="D74" s="151" t="s">
        <v>122</v>
      </c>
      <c r="E74" s="152"/>
      <c r="F74" s="152"/>
      <c r="G74" s="152"/>
      <c r="H74" s="152"/>
      <c r="I74" s="153"/>
      <c r="J74" s="154">
        <f>J374</f>
        <v>0</v>
      </c>
      <c r="K74" s="94"/>
      <c r="L74" s="155"/>
    </row>
    <row r="75" spans="2:12" s="9" customFormat="1" ht="19.899999999999999" customHeight="1">
      <c r="B75" s="150"/>
      <c r="C75" s="94"/>
      <c r="D75" s="151" t="s">
        <v>301</v>
      </c>
      <c r="E75" s="152"/>
      <c r="F75" s="152"/>
      <c r="G75" s="152"/>
      <c r="H75" s="152"/>
      <c r="I75" s="153"/>
      <c r="J75" s="154">
        <f>J398</f>
        <v>0</v>
      </c>
      <c r="K75" s="94"/>
      <c r="L75" s="155"/>
    </row>
    <row r="76" spans="2:12" s="9" customFormat="1" ht="19.899999999999999" customHeight="1">
      <c r="B76" s="150"/>
      <c r="C76" s="94"/>
      <c r="D76" s="151" t="s">
        <v>123</v>
      </c>
      <c r="E76" s="152"/>
      <c r="F76" s="152"/>
      <c r="G76" s="152"/>
      <c r="H76" s="152"/>
      <c r="I76" s="153"/>
      <c r="J76" s="154">
        <f>J403</f>
        <v>0</v>
      </c>
      <c r="K76" s="94"/>
      <c r="L76" s="155"/>
    </row>
    <row r="77" spans="2:12" s="9" customFormat="1" ht="19.899999999999999" customHeight="1">
      <c r="B77" s="150"/>
      <c r="C77" s="94"/>
      <c r="D77" s="151" t="s">
        <v>302</v>
      </c>
      <c r="E77" s="152"/>
      <c r="F77" s="152"/>
      <c r="G77" s="152"/>
      <c r="H77" s="152"/>
      <c r="I77" s="153"/>
      <c r="J77" s="154">
        <f>J407</f>
        <v>0</v>
      </c>
      <c r="K77" s="94"/>
      <c r="L77" s="155"/>
    </row>
    <row r="78" spans="2:12" s="9" customFormat="1" ht="19.899999999999999" customHeight="1">
      <c r="B78" s="150"/>
      <c r="C78" s="94"/>
      <c r="D78" s="151" t="s">
        <v>303</v>
      </c>
      <c r="E78" s="152"/>
      <c r="F78" s="152"/>
      <c r="G78" s="152"/>
      <c r="H78" s="152"/>
      <c r="I78" s="153"/>
      <c r="J78" s="154">
        <f>J430</f>
        <v>0</v>
      </c>
      <c r="K78" s="94"/>
      <c r="L78" s="155"/>
    </row>
    <row r="79" spans="2:12" s="9" customFormat="1" ht="19.899999999999999" customHeight="1">
      <c r="B79" s="150"/>
      <c r="C79" s="94"/>
      <c r="D79" s="151" t="s">
        <v>304</v>
      </c>
      <c r="E79" s="152"/>
      <c r="F79" s="152"/>
      <c r="G79" s="152"/>
      <c r="H79" s="152"/>
      <c r="I79" s="153"/>
      <c r="J79" s="154">
        <f>J442</f>
        <v>0</v>
      </c>
      <c r="K79" s="94"/>
      <c r="L79" s="155"/>
    </row>
    <row r="80" spans="2:12" s="9" customFormat="1" ht="19.899999999999999" customHeight="1">
      <c r="B80" s="150"/>
      <c r="C80" s="94"/>
      <c r="D80" s="151" t="s">
        <v>305</v>
      </c>
      <c r="E80" s="152"/>
      <c r="F80" s="152"/>
      <c r="G80" s="152"/>
      <c r="H80" s="152"/>
      <c r="I80" s="153"/>
      <c r="J80" s="154">
        <f>J451</f>
        <v>0</v>
      </c>
      <c r="K80" s="94"/>
      <c r="L80" s="155"/>
    </row>
    <row r="81" spans="2:12" s="1" customFormat="1" ht="21.75" customHeight="1">
      <c r="B81" s="34"/>
      <c r="C81" s="35"/>
      <c r="D81" s="35"/>
      <c r="E81" s="35"/>
      <c r="F81" s="35"/>
      <c r="G81" s="35"/>
      <c r="H81" s="35"/>
      <c r="I81" s="112"/>
      <c r="J81" s="35"/>
      <c r="K81" s="35"/>
      <c r="L81" s="38"/>
    </row>
    <row r="82" spans="2:12" s="1" customFormat="1" ht="6.95" customHeight="1">
      <c r="B82" s="46"/>
      <c r="C82" s="47"/>
      <c r="D82" s="47"/>
      <c r="E82" s="47"/>
      <c r="F82" s="47"/>
      <c r="G82" s="47"/>
      <c r="H82" s="47"/>
      <c r="I82" s="134"/>
      <c r="J82" s="47"/>
      <c r="K82" s="47"/>
      <c r="L82" s="38"/>
    </row>
    <row r="86" spans="2:12" s="1" customFormat="1" ht="6.95" customHeight="1">
      <c r="B86" s="48"/>
      <c r="C86" s="49"/>
      <c r="D86" s="49"/>
      <c r="E86" s="49"/>
      <c r="F86" s="49"/>
      <c r="G86" s="49"/>
      <c r="H86" s="49"/>
      <c r="I86" s="137"/>
      <c r="J86" s="49"/>
      <c r="K86" s="49"/>
      <c r="L86" s="38"/>
    </row>
    <row r="87" spans="2:12" s="1" customFormat="1" ht="24.95" customHeight="1">
      <c r="B87" s="34"/>
      <c r="C87" s="23" t="s">
        <v>127</v>
      </c>
      <c r="D87" s="35"/>
      <c r="E87" s="35"/>
      <c r="F87" s="35"/>
      <c r="G87" s="35"/>
      <c r="H87" s="35"/>
      <c r="I87" s="112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2"/>
      <c r="J88" s="35"/>
      <c r="K88" s="35"/>
      <c r="L88" s="38"/>
    </row>
    <row r="89" spans="2:12" s="1" customFormat="1" ht="12" customHeight="1">
      <c r="B89" s="34"/>
      <c r="C89" s="29" t="s">
        <v>16</v>
      </c>
      <c r="D89" s="35"/>
      <c r="E89" s="35"/>
      <c r="F89" s="35"/>
      <c r="G89" s="35"/>
      <c r="H89" s="35"/>
      <c r="I89" s="112"/>
      <c r="J89" s="35"/>
      <c r="K89" s="35"/>
      <c r="L89" s="38"/>
    </row>
    <row r="90" spans="2:12" s="1" customFormat="1" ht="16.5" customHeight="1">
      <c r="B90" s="34"/>
      <c r="C90" s="35"/>
      <c r="D90" s="35"/>
      <c r="E90" s="377" t="str">
        <f>E7</f>
        <v>Revitalizace ploch hřbitova, oprava objektu přípravny</v>
      </c>
      <c r="F90" s="378"/>
      <c r="G90" s="378"/>
      <c r="H90" s="378"/>
      <c r="I90" s="112"/>
      <c r="J90" s="35"/>
      <c r="K90" s="35"/>
      <c r="L90" s="38"/>
    </row>
    <row r="91" spans="2:12" s="1" customFormat="1" ht="12" customHeight="1">
      <c r="B91" s="34"/>
      <c r="C91" s="29" t="s">
        <v>110</v>
      </c>
      <c r="D91" s="35"/>
      <c r="E91" s="35"/>
      <c r="F91" s="35"/>
      <c r="G91" s="35"/>
      <c r="H91" s="35"/>
      <c r="I91" s="112"/>
      <c r="J91" s="35"/>
      <c r="K91" s="35"/>
      <c r="L91" s="38"/>
    </row>
    <row r="92" spans="2:12" s="1" customFormat="1" ht="16.5" customHeight="1">
      <c r="B92" s="34"/>
      <c r="C92" s="35"/>
      <c r="D92" s="35"/>
      <c r="E92" s="346" t="str">
        <f>E9</f>
        <v>SO 02 - Budova přípravny</v>
      </c>
      <c r="F92" s="345"/>
      <c r="G92" s="345"/>
      <c r="H92" s="345"/>
      <c r="I92" s="112"/>
      <c r="J92" s="35"/>
      <c r="K92" s="35"/>
      <c r="L92" s="38"/>
    </row>
    <row r="93" spans="2:12" s="1" customFormat="1" ht="6.95" customHeight="1">
      <c r="B93" s="34"/>
      <c r="C93" s="35"/>
      <c r="D93" s="35"/>
      <c r="E93" s="35"/>
      <c r="F93" s="35"/>
      <c r="G93" s="35"/>
      <c r="H93" s="35"/>
      <c r="I93" s="112"/>
      <c r="J93" s="35"/>
      <c r="K93" s="35"/>
      <c r="L93" s="38"/>
    </row>
    <row r="94" spans="2:12" s="1" customFormat="1" ht="12" customHeight="1">
      <c r="B94" s="34"/>
      <c r="C94" s="29" t="s">
        <v>21</v>
      </c>
      <c r="D94" s="35"/>
      <c r="E94" s="35"/>
      <c r="F94" s="27" t="str">
        <f>F12</f>
        <v>Šenov u Nového Jičína</v>
      </c>
      <c r="G94" s="35"/>
      <c r="H94" s="35"/>
      <c r="I94" s="113" t="s">
        <v>23</v>
      </c>
      <c r="J94" s="55" t="str">
        <f>IF(J12="","",J12)</f>
        <v>4. 1. 2019</v>
      </c>
      <c r="K94" s="35"/>
      <c r="L94" s="38"/>
    </row>
    <row r="95" spans="2:12" s="1" customFormat="1" ht="6.95" customHeight="1">
      <c r="B95" s="34"/>
      <c r="C95" s="35"/>
      <c r="D95" s="35"/>
      <c r="E95" s="35"/>
      <c r="F95" s="35"/>
      <c r="G95" s="35"/>
      <c r="H95" s="35"/>
      <c r="I95" s="112"/>
      <c r="J95" s="35"/>
      <c r="K95" s="35"/>
      <c r="L95" s="38"/>
    </row>
    <row r="96" spans="2:12" s="1" customFormat="1" ht="13.7" customHeight="1">
      <c r="B96" s="34"/>
      <c r="C96" s="29" t="s">
        <v>25</v>
      </c>
      <c r="D96" s="35"/>
      <c r="E96" s="35"/>
      <c r="F96" s="27" t="str">
        <f>E15</f>
        <v>Obec Šenov u Nového Jičína</v>
      </c>
      <c r="G96" s="35"/>
      <c r="H96" s="35"/>
      <c r="I96" s="113" t="s">
        <v>33</v>
      </c>
      <c r="J96" s="32" t="str">
        <f>E21</f>
        <v>Ing. arch. Zdeněk Tupý</v>
      </c>
      <c r="K96" s="35"/>
      <c r="L96" s="38"/>
    </row>
    <row r="97" spans="2:65" s="1" customFormat="1" ht="13.7" customHeight="1">
      <c r="B97" s="34"/>
      <c r="C97" s="29" t="s">
        <v>31</v>
      </c>
      <c r="D97" s="35"/>
      <c r="E97" s="35"/>
      <c r="F97" s="27" t="str">
        <f>IF(E18="","",E18)</f>
        <v>Vyplň údaj</v>
      </c>
      <c r="G97" s="35"/>
      <c r="H97" s="35"/>
      <c r="I97" s="113" t="s">
        <v>37</v>
      </c>
      <c r="J97" s="32" t="str">
        <f>E24</f>
        <v xml:space="preserve"> </v>
      </c>
      <c r="K97" s="35"/>
      <c r="L97" s="38"/>
    </row>
    <row r="98" spans="2:65" s="1" customFormat="1" ht="10.35" customHeight="1">
      <c r="B98" s="34"/>
      <c r="C98" s="35"/>
      <c r="D98" s="35"/>
      <c r="E98" s="35"/>
      <c r="F98" s="35"/>
      <c r="G98" s="35"/>
      <c r="H98" s="35"/>
      <c r="I98" s="112"/>
      <c r="J98" s="35"/>
      <c r="K98" s="35"/>
      <c r="L98" s="38"/>
    </row>
    <row r="99" spans="2:65" s="10" customFormat="1" ht="29.25" customHeight="1">
      <c r="B99" s="156"/>
      <c r="C99" s="157" t="s">
        <v>128</v>
      </c>
      <c r="D99" s="158" t="s">
        <v>60</v>
      </c>
      <c r="E99" s="158" t="s">
        <v>56</v>
      </c>
      <c r="F99" s="158" t="s">
        <v>57</v>
      </c>
      <c r="G99" s="158" t="s">
        <v>129</v>
      </c>
      <c r="H99" s="158" t="s">
        <v>130</v>
      </c>
      <c r="I99" s="159" t="s">
        <v>131</v>
      </c>
      <c r="J99" s="158" t="s">
        <v>114</v>
      </c>
      <c r="K99" s="160" t="s">
        <v>132</v>
      </c>
      <c r="L99" s="161"/>
      <c r="M99" s="64" t="s">
        <v>19</v>
      </c>
      <c r="N99" s="65" t="s">
        <v>45</v>
      </c>
      <c r="O99" s="65" t="s">
        <v>133</v>
      </c>
      <c r="P99" s="65" t="s">
        <v>134</v>
      </c>
      <c r="Q99" s="65" t="s">
        <v>135</v>
      </c>
      <c r="R99" s="65" t="s">
        <v>136</v>
      </c>
      <c r="S99" s="65" t="s">
        <v>137</v>
      </c>
      <c r="T99" s="66" t="s">
        <v>138</v>
      </c>
    </row>
    <row r="100" spans="2:65" s="1" customFormat="1" ht="22.9" customHeight="1">
      <c r="B100" s="34"/>
      <c r="C100" s="71" t="s">
        <v>139</v>
      </c>
      <c r="D100" s="35"/>
      <c r="E100" s="35"/>
      <c r="F100" s="35"/>
      <c r="G100" s="35"/>
      <c r="H100" s="35"/>
      <c r="I100" s="112"/>
      <c r="J100" s="162">
        <f>BK100</f>
        <v>0</v>
      </c>
      <c r="K100" s="35"/>
      <c r="L100" s="38"/>
      <c r="M100" s="67"/>
      <c r="N100" s="68"/>
      <c r="O100" s="68"/>
      <c r="P100" s="163">
        <f>P101+P319</f>
        <v>0</v>
      </c>
      <c r="Q100" s="68"/>
      <c r="R100" s="163">
        <f>R101+R319</f>
        <v>40.574552719752802</v>
      </c>
      <c r="S100" s="68"/>
      <c r="T100" s="164">
        <f>T101+T319</f>
        <v>24.818876840000001</v>
      </c>
      <c r="AT100" s="17" t="s">
        <v>74</v>
      </c>
      <c r="AU100" s="17" t="s">
        <v>115</v>
      </c>
      <c r="BK100" s="165">
        <f>BK101+BK319</f>
        <v>0</v>
      </c>
    </row>
    <row r="101" spans="2:65" s="11" customFormat="1" ht="25.9" customHeight="1">
      <c r="B101" s="166"/>
      <c r="C101" s="167"/>
      <c r="D101" s="168" t="s">
        <v>74</v>
      </c>
      <c r="E101" s="169" t="s">
        <v>140</v>
      </c>
      <c r="F101" s="169" t="s">
        <v>141</v>
      </c>
      <c r="G101" s="167"/>
      <c r="H101" s="167"/>
      <c r="I101" s="170"/>
      <c r="J101" s="171">
        <f>BK101</f>
        <v>0</v>
      </c>
      <c r="K101" s="167"/>
      <c r="L101" s="172"/>
      <c r="M101" s="173"/>
      <c r="N101" s="174"/>
      <c r="O101" s="174"/>
      <c r="P101" s="175">
        <f>P102+P115+P124+P134+P168+P216+P233+P308+P317</f>
        <v>0</v>
      </c>
      <c r="Q101" s="174"/>
      <c r="R101" s="175">
        <f>R102+R115+R124+R134+R168+R216+R233+R308+R317</f>
        <v>39.347497022002798</v>
      </c>
      <c r="S101" s="174"/>
      <c r="T101" s="176">
        <f>T102+T115+T124+T134+T168+T216+T233+T308+T317</f>
        <v>24.510859</v>
      </c>
      <c r="AR101" s="177" t="s">
        <v>83</v>
      </c>
      <c r="AT101" s="178" t="s">
        <v>74</v>
      </c>
      <c r="AU101" s="178" t="s">
        <v>75</v>
      </c>
      <c r="AY101" s="177" t="s">
        <v>142</v>
      </c>
      <c r="BK101" s="179">
        <f>BK102+BK115+BK124+BK134+BK168+BK216+BK233+BK308+BK317</f>
        <v>0</v>
      </c>
    </row>
    <row r="102" spans="2:65" s="11" customFormat="1" ht="22.9" customHeight="1">
      <c r="B102" s="166"/>
      <c r="C102" s="167"/>
      <c r="D102" s="168" t="s">
        <v>74</v>
      </c>
      <c r="E102" s="180" t="s">
        <v>83</v>
      </c>
      <c r="F102" s="180" t="s">
        <v>143</v>
      </c>
      <c r="G102" s="167"/>
      <c r="H102" s="167"/>
      <c r="I102" s="170"/>
      <c r="J102" s="181">
        <f>BK102</f>
        <v>0</v>
      </c>
      <c r="K102" s="167"/>
      <c r="L102" s="172"/>
      <c r="M102" s="173"/>
      <c r="N102" s="174"/>
      <c r="O102" s="174"/>
      <c r="P102" s="175">
        <f>SUM(P103:P114)</f>
        <v>0</v>
      </c>
      <c r="Q102" s="174"/>
      <c r="R102" s="175">
        <f>SUM(R103:R114)</f>
        <v>0</v>
      </c>
      <c r="S102" s="174"/>
      <c r="T102" s="176">
        <f>SUM(T103:T114)</f>
        <v>0</v>
      </c>
      <c r="AR102" s="177" t="s">
        <v>83</v>
      </c>
      <c r="AT102" s="178" t="s">
        <v>74</v>
      </c>
      <c r="AU102" s="178" t="s">
        <v>83</v>
      </c>
      <c r="AY102" s="177" t="s">
        <v>142</v>
      </c>
      <c r="BK102" s="179">
        <f>SUM(BK103:BK114)</f>
        <v>0</v>
      </c>
    </row>
    <row r="103" spans="2:65" s="1" customFormat="1" ht="16.5" customHeight="1">
      <c r="B103" s="34"/>
      <c r="C103" s="182" t="s">
        <v>83</v>
      </c>
      <c r="D103" s="182" t="s">
        <v>144</v>
      </c>
      <c r="E103" s="183" t="s">
        <v>306</v>
      </c>
      <c r="F103" s="184" t="s">
        <v>307</v>
      </c>
      <c r="G103" s="185" t="s">
        <v>173</v>
      </c>
      <c r="H103" s="186">
        <v>10.179</v>
      </c>
      <c r="I103" s="187"/>
      <c r="J103" s="188">
        <f>ROUND(I103*H103,2)</f>
        <v>0</v>
      </c>
      <c r="K103" s="184" t="s">
        <v>19</v>
      </c>
      <c r="L103" s="38"/>
      <c r="M103" s="189" t="s">
        <v>19</v>
      </c>
      <c r="N103" s="190" t="s">
        <v>46</v>
      </c>
      <c r="O103" s="60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7" t="s">
        <v>149</v>
      </c>
      <c r="AT103" s="17" t="s">
        <v>144</v>
      </c>
      <c r="AU103" s="17" t="s">
        <v>85</v>
      </c>
      <c r="AY103" s="17" t="s">
        <v>142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7" t="s">
        <v>83</v>
      </c>
      <c r="BK103" s="193">
        <f>ROUND(I103*H103,2)</f>
        <v>0</v>
      </c>
      <c r="BL103" s="17" t="s">
        <v>149</v>
      </c>
      <c r="BM103" s="17" t="s">
        <v>308</v>
      </c>
    </row>
    <row r="104" spans="2:65" s="12" customFormat="1" ht="11.25">
      <c r="B104" s="194"/>
      <c r="C104" s="195"/>
      <c r="D104" s="196" t="s">
        <v>151</v>
      </c>
      <c r="E104" s="197" t="s">
        <v>19</v>
      </c>
      <c r="F104" s="198" t="s">
        <v>309</v>
      </c>
      <c r="G104" s="195"/>
      <c r="H104" s="199">
        <v>4.8360000000000003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151</v>
      </c>
      <c r="AU104" s="205" t="s">
        <v>85</v>
      </c>
      <c r="AV104" s="12" t="s">
        <v>85</v>
      </c>
      <c r="AW104" s="12" t="s">
        <v>36</v>
      </c>
      <c r="AX104" s="12" t="s">
        <v>75</v>
      </c>
      <c r="AY104" s="205" t="s">
        <v>142</v>
      </c>
    </row>
    <row r="105" spans="2:65" s="12" customFormat="1" ht="11.25">
      <c r="B105" s="194"/>
      <c r="C105" s="195"/>
      <c r="D105" s="196" t="s">
        <v>151</v>
      </c>
      <c r="E105" s="197" t="s">
        <v>19</v>
      </c>
      <c r="F105" s="198" t="s">
        <v>310</v>
      </c>
      <c r="G105" s="195"/>
      <c r="H105" s="199">
        <v>5.09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151</v>
      </c>
      <c r="AU105" s="205" t="s">
        <v>85</v>
      </c>
      <c r="AV105" s="12" t="s">
        <v>85</v>
      </c>
      <c r="AW105" s="12" t="s">
        <v>36</v>
      </c>
      <c r="AX105" s="12" t="s">
        <v>75</v>
      </c>
      <c r="AY105" s="205" t="s">
        <v>142</v>
      </c>
    </row>
    <row r="106" spans="2:65" s="12" customFormat="1" ht="11.25">
      <c r="B106" s="194"/>
      <c r="C106" s="195"/>
      <c r="D106" s="196" t="s">
        <v>151</v>
      </c>
      <c r="E106" s="197" t="s">
        <v>19</v>
      </c>
      <c r="F106" s="198" t="s">
        <v>311</v>
      </c>
      <c r="G106" s="195"/>
      <c r="H106" s="199">
        <v>0.253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151</v>
      </c>
      <c r="AU106" s="205" t="s">
        <v>85</v>
      </c>
      <c r="AV106" s="12" t="s">
        <v>85</v>
      </c>
      <c r="AW106" s="12" t="s">
        <v>36</v>
      </c>
      <c r="AX106" s="12" t="s">
        <v>75</v>
      </c>
      <c r="AY106" s="205" t="s">
        <v>142</v>
      </c>
    </row>
    <row r="107" spans="2:65" s="13" customFormat="1" ht="11.25">
      <c r="B107" s="206"/>
      <c r="C107" s="207"/>
      <c r="D107" s="196" t="s">
        <v>151</v>
      </c>
      <c r="E107" s="208" t="s">
        <v>19</v>
      </c>
      <c r="F107" s="209" t="s">
        <v>154</v>
      </c>
      <c r="G107" s="207"/>
      <c r="H107" s="210">
        <v>10.179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151</v>
      </c>
      <c r="AU107" s="216" t="s">
        <v>85</v>
      </c>
      <c r="AV107" s="13" t="s">
        <v>149</v>
      </c>
      <c r="AW107" s="13" t="s">
        <v>36</v>
      </c>
      <c r="AX107" s="13" t="s">
        <v>83</v>
      </c>
      <c r="AY107" s="216" t="s">
        <v>142</v>
      </c>
    </row>
    <row r="108" spans="2:65" s="1" customFormat="1" ht="16.5" customHeight="1">
      <c r="B108" s="34"/>
      <c r="C108" s="182" t="s">
        <v>85</v>
      </c>
      <c r="D108" s="182" t="s">
        <v>144</v>
      </c>
      <c r="E108" s="183" t="s">
        <v>312</v>
      </c>
      <c r="F108" s="184" t="s">
        <v>313</v>
      </c>
      <c r="G108" s="185" t="s">
        <v>173</v>
      </c>
      <c r="H108" s="186">
        <v>10.179</v>
      </c>
      <c r="I108" s="187"/>
      <c r="J108" s="188">
        <f>ROUND(I108*H108,2)</f>
        <v>0</v>
      </c>
      <c r="K108" s="184" t="s">
        <v>19</v>
      </c>
      <c r="L108" s="38"/>
      <c r="M108" s="189" t="s">
        <v>19</v>
      </c>
      <c r="N108" s="190" t="s">
        <v>46</v>
      </c>
      <c r="O108" s="60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7" t="s">
        <v>149</v>
      </c>
      <c r="AT108" s="17" t="s">
        <v>144</v>
      </c>
      <c r="AU108" s="17" t="s">
        <v>85</v>
      </c>
      <c r="AY108" s="17" t="s">
        <v>142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7" t="s">
        <v>83</v>
      </c>
      <c r="BK108" s="193">
        <f>ROUND(I108*H108,2)</f>
        <v>0</v>
      </c>
      <c r="BL108" s="17" t="s">
        <v>149</v>
      </c>
      <c r="BM108" s="17" t="s">
        <v>314</v>
      </c>
    </row>
    <row r="109" spans="2:65" s="1" customFormat="1" ht="22.5" customHeight="1">
      <c r="B109" s="34"/>
      <c r="C109" s="182" t="s">
        <v>158</v>
      </c>
      <c r="D109" s="182" t="s">
        <v>144</v>
      </c>
      <c r="E109" s="183" t="s">
        <v>315</v>
      </c>
      <c r="F109" s="184" t="s">
        <v>316</v>
      </c>
      <c r="G109" s="185" t="s">
        <v>173</v>
      </c>
      <c r="H109" s="186">
        <v>10.179</v>
      </c>
      <c r="I109" s="187"/>
      <c r="J109" s="188">
        <f>ROUND(I109*H109,2)</f>
        <v>0</v>
      </c>
      <c r="K109" s="184" t="s">
        <v>148</v>
      </c>
      <c r="L109" s="38"/>
      <c r="M109" s="189" t="s">
        <v>19</v>
      </c>
      <c r="N109" s="190" t="s">
        <v>46</v>
      </c>
      <c r="O109" s="60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7" t="s">
        <v>149</v>
      </c>
      <c r="AT109" s="17" t="s">
        <v>144</v>
      </c>
      <c r="AU109" s="17" t="s">
        <v>85</v>
      </c>
      <c r="AY109" s="17" t="s">
        <v>142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7" t="s">
        <v>83</v>
      </c>
      <c r="BK109" s="193">
        <f>ROUND(I109*H109,2)</f>
        <v>0</v>
      </c>
      <c r="BL109" s="17" t="s">
        <v>149</v>
      </c>
      <c r="BM109" s="17" t="s">
        <v>317</v>
      </c>
    </row>
    <row r="110" spans="2:65" s="12" customFormat="1" ht="11.25">
      <c r="B110" s="194"/>
      <c r="C110" s="195"/>
      <c r="D110" s="196" t="s">
        <v>151</v>
      </c>
      <c r="E110" s="197" t="s">
        <v>19</v>
      </c>
      <c r="F110" s="198" t="s">
        <v>318</v>
      </c>
      <c r="G110" s="195"/>
      <c r="H110" s="199">
        <v>10.179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151</v>
      </c>
      <c r="AU110" s="205" t="s">
        <v>85</v>
      </c>
      <c r="AV110" s="12" t="s">
        <v>85</v>
      </c>
      <c r="AW110" s="12" t="s">
        <v>36</v>
      </c>
      <c r="AX110" s="12" t="s">
        <v>83</v>
      </c>
      <c r="AY110" s="205" t="s">
        <v>142</v>
      </c>
    </row>
    <row r="111" spans="2:65" s="1" customFormat="1" ht="16.5" customHeight="1">
      <c r="B111" s="34"/>
      <c r="C111" s="182" t="s">
        <v>149</v>
      </c>
      <c r="D111" s="182" t="s">
        <v>144</v>
      </c>
      <c r="E111" s="183" t="s">
        <v>319</v>
      </c>
      <c r="F111" s="184" t="s">
        <v>320</v>
      </c>
      <c r="G111" s="185" t="s">
        <v>173</v>
      </c>
      <c r="H111" s="186">
        <v>10.179</v>
      </c>
      <c r="I111" s="187"/>
      <c r="J111" s="188">
        <f>ROUND(I111*H111,2)</f>
        <v>0</v>
      </c>
      <c r="K111" s="184" t="s">
        <v>148</v>
      </c>
      <c r="L111" s="38"/>
      <c r="M111" s="189" t="s">
        <v>19</v>
      </c>
      <c r="N111" s="190" t="s">
        <v>46</v>
      </c>
      <c r="O111" s="60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7" t="s">
        <v>149</v>
      </c>
      <c r="AT111" s="17" t="s">
        <v>144</v>
      </c>
      <c r="AU111" s="17" t="s">
        <v>85</v>
      </c>
      <c r="AY111" s="17" t="s">
        <v>142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7" t="s">
        <v>83</v>
      </c>
      <c r="BK111" s="193">
        <f>ROUND(I111*H111,2)</f>
        <v>0</v>
      </c>
      <c r="BL111" s="17" t="s">
        <v>149</v>
      </c>
      <c r="BM111" s="17" t="s">
        <v>321</v>
      </c>
    </row>
    <row r="112" spans="2:65" s="1" customFormat="1" ht="16.5" customHeight="1">
      <c r="B112" s="34"/>
      <c r="C112" s="182" t="s">
        <v>170</v>
      </c>
      <c r="D112" s="182" t="s">
        <v>144</v>
      </c>
      <c r="E112" s="183" t="s">
        <v>322</v>
      </c>
      <c r="F112" s="184" t="s">
        <v>323</v>
      </c>
      <c r="G112" s="185" t="s">
        <v>173</v>
      </c>
      <c r="H112" s="186">
        <v>10.179</v>
      </c>
      <c r="I112" s="187"/>
      <c r="J112" s="188">
        <f>ROUND(I112*H112,2)</f>
        <v>0</v>
      </c>
      <c r="K112" s="184" t="s">
        <v>148</v>
      </c>
      <c r="L112" s="38"/>
      <c r="M112" s="189" t="s">
        <v>19</v>
      </c>
      <c r="N112" s="190" t="s">
        <v>46</v>
      </c>
      <c r="O112" s="60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7" t="s">
        <v>149</v>
      </c>
      <c r="AT112" s="17" t="s">
        <v>144</v>
      </c>
      <c r="AU112" s="17" t="s">
        <v>85</v>
      </c>
      <c r="AY112" s="17" t="s">
        <v>142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7" t="s">
        <v>83</v>
      </c>
      <c r="BK112" s="193">
        <f>ROUND(I112*H112,2)</f>
        <v>0</v>
      </c>
      <c r="BL112" s="17" t="s">
        <v>149</v>
      </c>
      <c r="BM112" s="17" t="s">
        <v>324</v>
      </c>
    </row>
    <row r="113" spans="2:65" s="1" customFormat="1" ht="22.5" customHeight="1">
      <c r="B113" s="34"/>
      <c r="C113" s="182" t="s">
        <v>180</v>
      </c>
      <c r="D113" s="182" t="s">
        <v>144</v>
      </c>
      <c r="E113" s="183" t="s">
        <v>325</v>
      </c>
      <c r="F113" s="184" t="s">
        <v>326</v>
      </c>
      <c r="G113" s="185" t="s">
        <v>215</v>
      </c>
      <c r="H113" s="186">
        <v>16.795000000000002</v>
      </c>
      <c r="I113" s="187"/>
      <c r="J113" s="188">
        <f>ROUND(I113*H113,2)</f>
        <v>0</v>
      </c>
      <c r="K113" s="184" t="s">
        <v>148</v>
      </c>
      <c r="L113" s="38"/>
      <c r="M113" s="189" t="s">
        <v>19</v>
      </c>
      <c r="N113" s="190" t="s">
        <v>46</v>
      </c>
      <c r="O113" s="60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7" t="s">
        <v>149</v>
      </c>
      <c r="AT113" s="17" t="s">
        <v>144</v>
      </c>
      <c r="AU113" s="17" t="s">
        <v>85</v>
      </c>
      <c r="AY113" s="17" t="s">
        <v>142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7" t="s">
        <v>83</v>
      </c>
      <c r="BK113" s="193">
        <f>ROUND(I113*H113,2)</f>
        <v>0</v>
      </c>
      <c r="BL113" s="17" t="s">
        <v>149</v>
      </c>
      <c r="BM113" s="17" t="s">
        <v>327</v>
      </c>
    </row>
    <row r="114" spans="2:65" s="12" customFormat="1" ht="11.25">
      <c r="B114" s="194"/>
      <c r="C114" s="195"/>
      <c r="D114" s="196" t="s">
        <v>151</v>
      </c>
      <c r="E114" s="195"/>
      <c r="F114" s="198" t="s">
        <v>328</v>
      </c>
      <c r="G114" s="195"/>
      <c r="H114" s="199">
        <v>16.795000000000002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151</v>
      </c>
      <c r="AU114" s="205" t="s">
        <v>85</v>
      </c>
      <c r="AV114" s="12" t="s">
        <v>85</v>
      </c>
      <c r="AW114" s="12" t="s">
        <v>4</v>
      </c>
      <c r="AX114" s="12" t="s">
        <v>83</v>
      </c>
      <c r="AY114" s="205" t="s">
        <v>142</v>
      </c>
    </row>
    <row r="115" spans="2:65" s="11" customFormat="1" ht="22.9" customHeight="1">
      <c r="B115" s="166"/>
      <c r="C115" s="167"/>
      <c r="D115" s="168" t="s">
        <v>74</v>
      </c>
      <c r="E115" s="180" t="s">
        <v>158</v>
      </c>
      <c r="F115" s="180" t="s">
        <v>329</v>
      </c>
      <c r="G115" s="167"/>
      <c r="H115" s="167"/>
      <c r="I115" s="170"/>
      <c r="J115" s="181">
        <f>BK115</f>
        <v>0</v>
      </c>
      <c r="K115" s="167"/>
      <c r="L115" s="172"/>
      <c r="M115" s="173"/>
      <c r="N115" s="174"/>
      <c r="O115" s="174"/>
      <c r="P115" s="175">
        <f>SUM(P116:P123)</f>
        <v>0</v>
      </c>
      <c r="Q115" s="174"/>
      <c r="R115" s="175">
        <f>SUM(R116:R123)</f>
        <v>1.05758042732</v>
      </c>
      <c r="S115" s="174"/>
      <c r="T115" s="176">
        <f>SUM(T116:T123)</f>
        <v>0</v>
      </c>
      <c r="AR115" s="177" t="s">
        <v>83</v>
      </c>
      <c r="AT115" s="178" t="s">
        <v>74</v>
      </c>
      <c r="AU115" s="178" t="s">
        <v>83</v>
      </c>
      <c r="AY115" s="177" t="s">
        <v>142</v>
      </c>
      <c r="BK115" s="179">
        <f>SUM(BK116:BK123)</f>
        <v>0</v>
      </c>
    </row>
    <row r="116" spans="2:65" s="1" customFormat="1" ht="16.5" customHeight="1">
      <c r="B116" s="34"/>
      <c r="C116" s="182" t="s">
        <v>185</v>
      </c>
      <c r="D116" s="182" t="s">
        <v>144</v>
      </c>
      <c r="E116" s="183" t="s">
        <v>330</v>
      </c>
      <c r="F116" s="184" t="s">
        <v>331</v>
      </c>
      <c r="G116" s="185" t="s">
        <v>173</v>
      </c>
      <c r="H116" s="186">
        <v>9.8000000000000004E-2</v>
      </c>
      <c r="I116" s="187"/>
      <c r="J116" s="188">
        <f>ROUND(I116*H116,2)</f>
        <v>0</v>
      </c>
      <c r="K116" s="184" t="s">
        <v>19</v>
      </c>
      <c r="L116" s="38"/>
      <c r="M116" s="189" t="s">
        <v>19</v>
      </c>
      <c r="N116" s="190" t="s">
        <v>46</v>
      </c>
      <c r="O116" s="60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7" t="s">
        <v>149</v>
      </c>
      <c r="AT116" s="17" t="s">
        <v>144</v>
      </c>
      <c r="AU116" s="17" t="s">
        <v>85</v>
      </c>
      <c r="AY116" s="17" t="s">
        <v>142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7" t="s">
        <v>83</v>
      </c>
      <c r="BK116" s="193">
        <f>ROUND(I116*H116,2)</f>
        <v>0</v>
      </c>
      <c r="BL116" s="17" t="s">
        <v>149</v>
      </c>
      <c r="BM116" s="17" t="s">
        <v>332</v>
      </c>
    </row>
    <row r="117" spans="2:65" s="1" customFormat="1" ht="16.5" customHeight="1">
      <c r="B117" s="34"/>
      <c r="C117" s="182" t="s">
        <v>190</v>
      </c>
      <c r="D117" s="182" t="s">
        <v>144</v>
      </c>
      <c r="E117" s="183" t="s">
        <v>333</v>
      </c>
      <c r="F117" s="184" t="s">
        <v>334</v>
      </c>
      <c r="G117" s="185" t="s">
        <v>147</v>
      </c>
      <c r="H117" s="186">
        <v>14.106999999999999</v>
      </c>
      <c r="I117" s="187"/>
      <c r="J117" s="188">
        <f>ROUND(I117*H117,2)</f>
        <v>0</v>
      </c>
      <c r="K117" s="184" t="s">
        <v>19</v>
      </c>
      <c r="L117" s="38"/>
      <c r="M117" s="189" t="s">
        <v>19</v>
      </c>
      <c r="N117" s="190" t="s">
        <v>46</v>
      </c>
      <c r="O117" s="60"/>
      <c r="P117" s="191">
        <f>O117*H117</f>
        <v>0</v>
      </c>
      <c r="Q117" s="191">
        <v>2.495876E-2</v>
      </c>
      <c r="R117" s="191">
        <f>Q117*H117</f>
        <v>0.35209322731999998</v>
      </c>
      <c r="S117" s="191">
        <v>0</v>
      </c>
      <c r="T117" s="192">
        <f>S117*H117</f>
        <v>0</v>
      </c>
      <c r="AR117" s="17" t="s">
        <v>149</v>
      </c>
      <c r="AT117" s="17" t="s">
        <v>144</v>
      </c>
      <c r="AU117" s="17" t="s">
        <v>85</v>
      </c>
      <c r="AY117" s="17" t="s">
        <v>142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7" t="s">
        <v>83</v>
      </c>
      <c r="BK117" s="193">
        <f>ROUND(I117*H117,2)</f>
        <v>0</v>
      </c>
      <c r="BL117" s="17" t="s">
        <v>149</v>
      </c>
      <c r="BM117" s="17" t="s">
        <v>335</v>
      </c>
    </row>
    <row r="118" spans="2:65" s="12" customFormat="1" ht="11.25">
      <c r="B118" s="194"/>
      <c r="C118" s="195"/>
      <c r="D118" s="196" t="s">
        <v>151</v>
      </c>
      <c r="E118" s="197" t="s">
        <v>19</v>
      </c>
      <c r="F118" s="198" t="s">
        <v>336</v>
      </c>
      <c r="G118" s="195"/>
      <c r="H118" s="199">
        <v>13.345000000000001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151</v>
      </c>
      <c r="AU118" s="205" t="s">
        <v>85</v>
      </c>
      <c r="AV118" s="12" t="s">
        <v>85</v>
      </c>
      <c r="AW118" s="12" t="s">
        <v>36</v>
      </c>
      <c r="AX118" s="12" t="s">
        <v>75</v>
      </c>
      <c r="AY118" s="205" t="s">
        <v>142</v>
      </c>
    </row>
    <row r="119" spans="2:65" s="12" customFormat="1" ht="11.25">
      <c r="B119" s="194"/>
      <c r="C119" s="195"/>
      <c r="D119" s="196" t="s">
        <v>151</v>
      </c>
      <c r="E119" s="197" t="s">
        <v>19</v>
      </c>
      <c r="F119" s="198" t="s">
        <v>337</v>
      </c>
      <c r="G119" s="195"/>
      <c r="H119" s="199">
        <v>0.76200000000000001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151</v>
      </c>
      <c r="AU119" s="205" t="s">
        <v>85</v>
      </c>
      <c r="AV119" s="12" t="s">
        <v>85</v>
      </c>
      <c r="AW119" s="12" t="s">
        <v>36</v>
      </c>
      <c r="AX119" s="12" t="s">
        <v>75</v>
      </c>
      <c r="AY119" s="205" t="s">
        <v>142</v>
      </c>
    </row>
    <row r="120" spans="2:65" s="13" customFormat="1" ht="11.25">
      <c r="B120" s="206"/>
      <c r="C120" s="207"/>
      <c r="D120" s="196" t="s">
        <v>151</v>
      </c>
      <c r="E120" s="208" t="s">
        <v>19</v>
      </c>
      <c r="F120" s="209" t="s">
        <v>154</v>
      </c>
      <c r="G120" s="207"/>
      <c r="H120" s="210">
        <v>14.107000000000001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151</v>
      </c>
      <c r="AU120" s="216" t="s">
        <v>85</v>
      </c>
      <c r="AV120" s="13" t="s">
        <v>149</v>
      </c>
      <c r="AW120" s="13" t="s">
        <v>36</v>
      </c>
      <c r="AX120" s="13" t="s">
        <v>83</v>
      </c>
      <c r="AY120" s="216" t="s">
        <v>142</v>
      </c>
    </row>
    <row r="121" spans="2:65" s="1" customFormat="1" ht="16.5" customHeight="1">
      <c r="B121" s="34"/>
      <c r="C121" s="182" t="s">
        <v>168</v>
      </c>
      <c r="D121" s="182" t="s">
        <v>144</v>
      </c>
      <c r="E121" s="183" t="s">
        <v>338</v>
      </c>
      <c r="F121" s="184" t="s">
        <v>339</v>
      </c>
      <c r="G121" s="185" t="s">
        <v>147</v>
      </c>
      <c r="H121" s="186">
        <v>2.64</v>
      </c>
      <c r="I121" s="187"/>
      <c r="J121" s="188">
        <f>ROUND(I121*H121,2)</f>
        <v>0</v>
      </c>
      <c r="K121" s="184" t="s">
        <v>19</v>
      </c>
      <c r="L121" s="38"/>
      <c r="M121" s="189" t="s">
        <v>19</v>
      </c>
      <c r="N121" s="190" t="s">
        <v>46</v>
      </c>
      <c r="O121" s="60"/>
      <c r="P121" s="191">
        <f>O121*H121</f>
        <v>0</v>
      </c>
      <c r="Q121" s="191">
        <v>0.26723000000000002</v>
      </c>
      <c r="R121" s="191">
        <f>Q121*H121</f>
        <v>0.70548720000000009</v>
      </c>
      <c r="S121" s="191">
        <v>0</v>
      </c>
      <c r="T121" s="192">
        <f>S121*H121</f>
        <v>0</v>
      </c>
      <c r="AR121" s="17" t="s">
        <v>149</v>
      </c>
      <c r="AT121" s="17" t="s">
        <v>144</v>
      </c>
      <c r="AU121" s="17" t="s">
        <v>85</v>
      </c>
      <c r="AY121" s="17" t="s">
        <v>142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7" t="s">
        <v>83</v>
      </c>
      <c r="BK121" s="193">
        <f>ROUND(I121*H121,2)</f>
        <v>0</v>
      </c>
      <c r="BL121" s="17" t="s">
        <v>149</v>
      </c>
      <c r="BM121" s="17" t="s">
        <v>340</v>
      </c>
    </row>
    <row r="122" spans="2:65" s="12" customFormat="1" ht="11.25">
      <c r="B122" s="194"/>
      <c r="C122" s="195"/>
      <c r="D122" s="196" t="s">
        <v>151</v>
      </c>
      <c r="E122" s="197" t="s">
        <v>19</v>
      </c>
      <c r="F122" s="198" t="s">
        <v>341</v>
      </c>
      <c r="G122" s="195"/>
      <c r="H122" s="199">
        <v>2.64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151</v>
      </c>
      <c r="AU122" s="205" t="s">
        <v>85</v>
      </c>
      <c r="AV122" s="12" t="s">
        <v>85</v>
      </c>
      <c r="AW122" s="12" t="s">
        <v>36</v>
      </c>
      <c r="AX122" s="12" t="s">
        <v>75</v>
      </c>
      <c r="AY122" s="205" t="s">
        <v>142</v>
      </c>
    </row>
    <row r="123" spans="2:65" s="13" customFormat="1" ht="11.25">
      <c r="B123" s="206"/>
      <c r="C123" s="207"/>
      <c r="D123" s="196" t="s">
        <v>151</v>
      </c>
      <c r="E123" s="208" t="s">
        <v>19</v>
      </c>
      <c r="F123" s="209" t="s">
        <v>154</v>
      </c>
      <c r="G123" s="207"/>
      <c r="H123" s="210">
        <v>2.64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151</v>
      </c>
      <c r="AU123" s="216" t="s">
        <v>85</v>
      </c>
      <c r="AV123" s="13" t="s">
        <v>149</v>
      </c>
      <c r="AW123" s="13" t="s">
        <v>36</v>
      </c>
      <c r="AX123" s="13" t="s">
        <v>83</v>
      </c>
      <c r="AY123" s="216" t="s">
        <v>142</v>
      </c>
    </row>
    <row r="124" spans="2:65" s="11" customFormat="1" ht="22.9" customHeight="1">
      <c r="B124" s="166"/>
      <c r="C124" s="167"/>
      <c r="D124" s="168" t="s">
        <v>74</v>
      </c>
      <c r="E124" s="180" t="s">
        <v>180</v>
      </c>
      <c r="F124" s="180" t="s">
        <v>342</v>
      </c>
      <c r="G124" s="167"/>
      <c r="H124" s="167"/>
      <c r="I124" s="170"/>
      <c r="J124" s="181">
        <f>BK124</f>
        <v>0</v>
      </c>
      <c r="K124" s="167"/>
      <c r="L124" s="172"/>
      <c r="M124" s="173"/>
      <c r="N124" s="174"/>
      <c r="O124" s="174"/>
      <c r="P124" s="175">
        <f>SUM(P125:P133)</f>
        <v>0</v>
      </c>
      <c r="Q124" s="174"/>
      <c r="R124" s="175">
        <f>SUM(R125:R133)</f>
        <v>2.1523423999999998</v>
      </c>
      <c r="S124" s="174"/>
      <c r="T124" s="176">
        <f>SUM(T125:T133)</f>
        <v>0</v>
      </c>
      <c r="AR124" s="177" t="s">
        <v>83</v>
      </c>
      <c r="AT124" s="178" t="s">
        <v>74</v>
      </c>
      <c r="AU124" s="178" t="s">
        <v>83</v>
      </c>
      <c r="AY124" s="177" t="s">
        <v>142</v>
      </c>
      <c r="BK124" s="179">
        <f>SUM(BK125:BK133)</f>
        <v>0</v>
      </c>
    </row>
    <row r="125" spans="2:65" s="1" customFormat="1" ht="16.5" customHeight="1">
      <c r="B125" s="34"/>
      <c r="C125" s="182" t="s">
        <v>200</v>
      </c>
      <c r="D125" s="182" t="s">
        <v>144</v>
      </c>
      <c r="E125" s="183" t="s">
        <v>343</v>
      </c>
      <c r="F125" s="184" t="s">
        <v>344</v>
      </c>
      <c r="G125" s="185" t="s">
        <v>147</v>
      </c>
      <c r="H125" s="186">
        <v>0.44</v>
      </c>
      <c r="I125" s="187"/>
      <c r="J125" s="188">
        <f>ROUND(I125*H125,2)</f>
        <v>0</v>
      </c>
      <c r="K125" s="184" t="s">
        <v>148</v>
      </c>
      <c r="L125" s="38"/>
      <c r="M125" s="189" t="s">
        <v>19</v>
      </c>
      <c r="N125" s="190" t="s">
        <v>46</v>
      </c>
      <c r="O125" s="60"/>
      <c r="P125" s="191">
        <f>O125*H125</f>
        <v>0</v>
      </c>
      <c r="Q125" s="191">
        <v>2.7300000000000001E-2</v>
      </c>
      <c r="R125" s="191">
        <f>Q125*H125</f>
        <v>1.2012E-2</v>
      </c>
      <c r="S125" s="191">
        <v>0</v>
      </c>
      <c r="T125" s="192">
        <f>S125*H125</f>
        <v>0</v>
      </c>
      <c r="AR125" s="17" t="s">
        <v>149</v>
      </c>
      <c r="AT125" s="17" t="s">
        <v>144</v>
      </c>
      <c r="AU125" s="17" t="s">
        <v>85</v>
      </c>
      <c r="AY125" s="17" t="s">
        <v>142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7" t="s">
        <v>83</v>
      </c>
      <c r="BK125" s="193">
        <f>ROUND(I125*H125,2)</f>
        <v>0</v>
      </c>
      <c r="BL125" s="17" t="s">
        <v>149</v>
      </c>
      <c r="BM125" s="17" t="s">
        <v>345</v>
      </c>
    </row>
    <row r="126" spans="2:65" s="14" customFormat="1" ht="11.25">
      <c r="B126" s="217"/>
      <c r="C126" s="218"/>
      <c r="D126" s="196" t="s">
        <v>151</v>
      </c>
      <c r="E126" s="219" t="s">
        <v>19</v>
      </c>
      <c r="F126" s="220" t="s">
        <v>346</v>
      </c>
      <c r="G126" s="218"/>
      <c r="H126" s="219" t="s">
        <v>19</v>
      </c>
      <c r="I126" s="221"/>
      <c r="J126" s="218"/>
      <c r="K126" s="218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151</v>
      </c>
      <c r="AU126" s="226" t="s">
        <v>85</v>
      </c>
      <c r="AV126" s="14" t="s">
        <v>83</v>
      </c>
      <c r="AW126" s="14" t="s">
        <v>36</v>
      </c>
      <c r="AX126" s="14" t="s">
        <v>75</v>
      </c>
      <c r="AY126" s="226" t="s">
        <v>142</v>
      </c>
    </row>
    <row r="127" spans="2:65" s="12" customFormat="1" ht="11.25">
      <c r="B127" s="194"/>
      <c r="C127" s="195"/>
      <c r="D127" s="196" t="s">
        <v>151</v>
      </c>
      <c r="E127" s="197" t="s">
        <v>19</v>
      </c>
      <c r="F127" s="198" t="s">
        <v>347</v>
      </c>
      <c r="G127" s="195"/>
      <c r="H127" s="199">
        <v>0.32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151</v>
      </c>
      <c r="AU127" s="205" t="s">
        <v>85</v>
      </c>
      <c r="AV127" s="12" t="s">
        <v>85</v>
      </c>
      <c r="AW127" s="12" t="s">
        <v>36</v>
      </c>
      <c r="AX127" s="12" t="s">
        <v>75</v>
      </c>
      <c r="AY127" s="205" t="s">
        <v>142</v>
      </c>
    </row>
    <row r="128" spans="2:65" s="12" customFormat="1" ht="11.25">
      <c r="B128" s="194"/>
      <c r="C128" s="195"/>
      <c r="D128" s="196" t="s">
        <v>151</v>
      </c>
      <c r="E128" s="197" t="s">
        <v>19</v>
      </c>
      <c r="F128" s="198" t="s">
        <v>348</v>
      </c>
      <c r="G128" s="195"/>
      <c r="H128" s="199">
        <v>0.12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151</v>
      </c>
      <c r="AU128" s="205" t="s">
        <v>85</v>
      </c>
      <c r="AV128" s="12" t="s">
        <v>85</v>
      </c>
      <c r="AW128" s="12" t="s">
        <v>36</v>
      </c>
      <c r="AX128" s="12" t="s">
        <v>75</v>
      </c>
      <c r="AY128" s="205" t="s">
        <v>142</v>
      </c>
    </row>
    <row r="129" spans="2:65" s="13" customFormat="1" ht="11.25">
      <c r="B129" s="206"/>
      <c r="C129" s="207"/>
      <c r="D129" s="196" t="s">
        <v>151</v>
      </c>
      <c r="E129" s="208" t="s">
        <v>19</v>
      </c>
      <c r="F129" s="209" t="s">
        <v>154</v>
      </c>
      <c r="G129" s="207"/>
      <c r="H129" s="210">
        <v>0.44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151</v>
      </c>
      <c r="AU129" s="216" t="s">
        <v>85</v>
      </c>
      <c r="AV129" s="13" t="s">
        <v>149</v>
      </c>
      <c r="AW129" s="13" t="s">
        <v>36</v>
      </c>
      <c r="AX129" s="13" t="s">
        <v>83</v>
      </c>
      <c r="AY129" s="216" t="s">
        <v>142</v>
      </c>
    </row>
    <row r="130" spans="2:65" s="1" customFormat="1" ht="16.5" customHeight="1">
      <c r="B130" s="34"/>
      <c r="C130" s="182" t="s">
        <v>205</v>
      </c>
      <c r="D130" s="182" t="s">
        <v>144</v>
      </c>
      <c r="E130" s="183" t="s">
        <v>349</v>
      </c>
      <c r="F130" s="184" t="s">
        <v>350</v>
      </c>
      <c r="G130" s="185" t="s">
        <v>147</v>
      </c>
      <c r="H130" s="186">
        <v>4.4420000000000002</v>
      </c>
      <c r="I130" s="187"/>
      <c r="J130" s="188">
        <f>ROUND(I130*H130,2)</f>
        <v>0</v>
      </c>
      <c r="K130" s="184" t="s">
        <v>148</v>
      </c>
      <c r="L130" s="38"/>
      <c r="M130" s="189" t="s">
        <v>19</v>
      </c>
      <c r="N130" s="190" t="s">
        <v>46</v>
      </c>
      <c r="O130" s="60"/>
      <c r="P130" s="191">
        <f>O130*H130</f>
        <v>0</v>
      </c>
      <c r="Q130" s="191">
        <v>0.04</v>
      </c>
      <c r="R130" s="191">
        <f>Q130*H130</f>
        <v>0.17768</v>
      </c>
      <c r="S130" s="191">
        <v>0</v>
      </c>
      <c r="T130" s="192">
        <f>S130*H130</f>
        <v>0</v>
      </c>
      <c r="AR130" s="17" t="s">
        <v>149</v>
      </c>
      <c r="AT130" s="17" t="s">
        <v>144</v>
      </c>
      <c r="AU130" s="17" t="s">
        <v>85</v>
      </c>
      <c r="AY130" s="17" t="s">
        <v>142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7" t="s">
        <v>83</v>
      </c>
      <c r="BK130" s="193">
        <f>ROUND(I130*H130,2)</f>
        <v>0</v>
      </c>
      <c r="BL130" s="17" t="s">
        <v>149</v>
      </c>
      <c r="BM130" s="17" t="s">
        <v>351</v>
      </c>
    </row>
    <row r="131" spans="2:65" s="12" customFormat="1" ht="11.25">
      <c r="B131" s="194"/>
      <c r="C131" s="195"/>
      <c r="D131" s="196" t="s">
        <v>151</v>
      </c>
      <c r="E131" s="197" t="s">
        <v>19</v>
      </c>
      <c r="F131" s="198" t="s">
        <v>352</v>
      </c>
      <c r="G131" s="195"/>
      <c r="H131" s="199">
        <v>4.4420000000000002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151</v>
      </c>
      <c r="AU131" s="205" t="s">
        <v>85</v>
      </c>
      <c r="AV131" s="12" t="s">
        <v>85</v>
      </c>
      <c r="AW131" s="12" t="s">
        <v>36</v>
      </c>
      <c r="AX131" s="12" t="s">
        <v>83</v>
      </c>
      <c r="AY131" s="205" t="s">
        <v>142</v>
      </c>
    </row>
    <row r="132" spans="2:65" s="1" customFormat="1" ht="16.5" customHeight="1">
      <c r="B132" s="34"/>
      <c r="C132" s="182" t="s">
        <v>212</v>
      </c>
      <c r="D132" s="182" t="s">
        <v>144</v>
      </c>
      <c r="E132" s="183" t="s">
        <v>353</v>
      </c>
      <c r="F132" s="184" t="s">
        <v>354</v>
      </c>
      <c r="G132" s="185" t="s">
        <v>147</v>
      </c>
      <c r="H132" s="186">
        <v>6.92</v>
      </c>
      <c r="I132" s="187"/>
      <c r="J132" s="188">
        <f>ROUND(I132*H132,2)</f>
        <v>0</v>
      </c>
      <c r="K132" s="184" t="s">
        <v>148</v>
      </c>
      <c r="L132" s="38"/>
      <c r="M132" s="189" t="s">
        <v>19</v>
      </c>
      <c r="N132" s="190" t="s">
        <v>46</v>
      </c>
      <c r="O132" s="60"/>
      <c r="P132" s="191">
        <f>O132*H132</f>
        <v>0</v>
      </c>
      <c r="Q132" s="191">
        <v>0.28361999999999998</v>
      </c>
      <c r="R132" s="191">
        <f>Q132*H132</f>
        <v>1.9626503999999998</v>
      </c>
      <c r="S132" s="191">
        <v>0</v>
      </c>
      <c r="T132" s="192">
        <f>S132*H132</f>
        <v>0</v>
      </c>
      <c r="AR132" s="17" t="s">
        <v>149</v>
      </c>
      <c r="AT132" s="17" t="s">
        <v>144</v>
      </c>
      <c r="AU132" s="17" t="s">
        <v>85</v>
      </c>
      <c r="AY132" s="17" t="s">
        <v>142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7" t="s">
        <v>83</v>
      </c>
      <c r="BK132" s="193">
        <f>ROUND(I132*H132,2)</f>
        <v>0</v>
      </c>
      <c r="BL132" s="17" t="s">
        <v>149</v>
      </c>
      <c r="BM132" s="17" t="s">
        <v>355</v>
      </c>
    </row>
    <row r="133" spans="2:65" s="12" customFormat="1" ht="11.25">
      <c r="B133" s="194"/>
      <c r="C133" s="195"/>
      <c r="D133" s="196" t="s">
        <v>151</v>
      </c>
      <c r="E133" s="197" t="s">
        <v>19</v>
      </c>
      <c r="F133" s="198" t="s">
        <v>356</v>
      </c>
      <c r="G133" s="195"/>
      <c r="H133" s="199">
        <v>6.92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151</v>
      </c>
      <c r="AU133" s="205" t="s">
        <v>85</v>
      </c>
      <c r="AV133" s="12" t="s">
        <v>85</v>
      </c>
      <c r="AW133" s="12" t="s">
        <v>36</v>
      </c>
      <c r="AX133" s="12" t="s">
        <v>83</v>
      </c>
      <c r="AY133" s="205" t="s">
        <v>142</v>
      </c>
    </row>
    <row r="134" spans="2:65" s="11" customFormat="1" ht="22.9" customHeight="1">
      <c r="B134" s="166"/>
      <c r="C134" s="167"/>
      <c r="D134" s="168" t="s">
        <v>74</v>
      </c>
      <c r="E134" s="180" t="s">
        <v>357</v>
      </c>
      <c r="F134" s="180" t="s">
        <v>358</v>
      </c>
      <c r="G134" s="167"/>
      <c r="H134" s="167"/>
      <c r="I134" s="170"/>
      <c r="J134" s="181">
        <f>BK134</f>
        <v>0</v>
      </c>
      <c r="K134" s="167"/>
      <c r="L134" s="172"/>
      <c r="M134" s="173"/>
      <c r="N134" s="174"/>
      <c r="O134" s="174"/>
      <c r="P134" s="175">
        <f>SUM(P135:P167)</f>
        <v>0</v>
      </c>
      <c r="Q134" s="174"/>
      <c r="R134" s="175">
        <f>SUM(R135:R167)</f>
        <v>4.3660213600000013</v>
      </c>
      <c r="S134" s="174"/>
      <c r="T134" s="176">
        <f>SUM(T135:T167)</f>
        <v>0.38779999999999998</v>
      </c>
      <c r="AR134" s="177" t="s">
        <v>83</v>
      </c>
      <c r="AT134" s="178" t="s">
        <v>74</v>
      </c>
      <c r="AU134" s="178" t="s">
        <v>83</v>
      </c>
      <c r="AY134" s="177" t="s">
        <v>142</v>
      </c>
      <c r="BK134" s="179">
        <f>SUM(BK135:BK167)</f>
        <v>0</v>
      </c>
    </row>
    <row r="135" spans="2:65" s="1" customFormat="1" ht="16.5" customHeight="1">
      <c r="B135" s="34"/>
      <c r="C135" s="182" t="s">
        <v>217</v>
      </c>
      <c r="D135" s="182" t="s">
        <v>144</v>
      </c>
      <c r="E135" s="183" t="s">
        <v>359</v>
      </c>
      <c r="F135" s="184" t="s">
        <v>360</v>
      </c>
      <c r="G135" s="185" t="s">
        <v>147</v>
      </c>
      <c r="H135" s="186">
        <v>10.808</v>
      </c>
      <c r="I135" s="187"/>
      <c r="J135" s="188">
        <f>ROUND(I135*H135,2)</f>
        <v>0</v>
      </c>
      <c r="K135" s="184" t="s">
        <v>19</v>
      </c>
      <c r="L135" s="38"/>
      <c r="M135" s="189" t="s">
        <v>19</v>
      </c>
      <c r="N135" s="190" t="s">
        <v>46</v>
      </c>
      <c r="O135" s="60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7" t="s">
        <v>149</v>
      </c>
      <c r="AT135" s="17" t="s">
        <v>144</v>
      </c>
      <c r="AU135" s="17" t="s">
        <v>85</v>
      </c>
      <c r="AY135" s="17" t="s">
        <v>142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7" t="s">
        <v>83</v>
      </c>
      <c r="BK135" s="193">
        <f>ROUND(I135*H135,2)</f>
        <v>0</v>
      </c>
      <c r="BL135" s="17" t="s">
        <v>149</v>
      </c>
      <c r="BM135" s="17" t="s">
        <v>361</v>
      </c>
    </row>
    <row r="136" spans="2:65" s="12" customFormat="1" ht="11.25">
      <c r="B136" s="194"/>
      <c r="C136" s="195"/>
      <c r="D136" s="196" t="s">
        <v>151</v>
      </c>
      <c r="E136" s="197" t="s">
        <v>19</v>
      </c>
      <c r="F136" s="198" t="s">
        <v>362</v>
      </c>
      <c r="G136" s="195"/>
      <c r="H136" s="199">
        <v>10.808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151</v>
      </c>
      <c r="AU136" s="205" t="s">
        <v>85</v>
      </c>
      <c r="AV136" s="12" t="s">
        <v>85</v>
      </c>
      <c r="AW136" s="12" t="s">
        <v>36</v>
      </c>
      <c r="AX136" s="12" t="s">
        <v>75</v>
      </c>
      <c r="AY136" s="205" t="s">
        <v>142</v>
      </c>
    </row>
    <row r="137" spans="2:65" s="13" customFormat="1" ht="11.25">
      <c r="B137" s="206"/>
      <c r="C137" s="207"/>
      <c r="D137" s="196" t="s">
        <v>151</v>
      </c>
      <c r="E137" s="208" t="s">
        <v>19</v>
      </c>
      <c r="F137" s="209" t="s">
        <v>154</v>
      </c>
      <c r="G137" s="207"/>
      <c r="H137" s="210">
        <v>10.808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151</v>
      </c>
      <c r="AU137" s="216" t="s">
        <v>85</v>
      </c>
      <c r="AV137" s="13" t="s">
        <v>149</v>
      </c>
      <c r="AW137" s="13" t="s">
        <v>36</v>
      </c>
      <c r="AX137" s="13" t="s">
        <v>83</v>
      </c>
      <c r="AY137" s="216" t="s">
        <v>142</v>
      </c>
    </row>
    <row r="138" spans="2:65" s="1" customFormat="1" ht="16.5" customHeight="1">
      <c r="B138" s="34"/>
      <c r="C138" s="182" t="s">
        <v>221</v>
      </c>
      <c r="D138" s="182" t="s">
        <v>144</v>
      </c>
      <c r="E138" s="183" t="s">
        <v>363</v>
      </c>
      <c r="F138" s="184" t="s">
        <v>364</v>
      </c>
      <c r="G138" s="185" t="s">
        <v>147</v>
      </c>
      <c r="H138" s="186">
        <v>35.761000000000003</v>
      </c>
      <c r="I138" s="187"/>
      <c r="J138" s="188">
        <f>ROUND(I138*H138,2)</f>
        <v>0</v>
      </c>
      <c r="K138" s="184" t="s">
        <v>148</v>
      </c>
      <c r="L138" s="38"/>
      <c r="M138" s="189" t="s">
        <v>19</v>
      </c>
      <c r="N138" s="190" t="s">
        <v>46</v>
      </c>
      <c r="O138" s="60"/>
      <c r="P138" s="191">
        <f>O138*H138</f>
        <v>0</v>
      </c>
      <c r="Q138" s="191">
        <v>2.8400000000000002E-2</v>
      </c>
      <c r="R138" s="191">
        <f>Q138*H138</f>
        <v>1.0156124000000002</v>
      </c>
      <c r="S138" s="191">
        <v>0</v>
      </c>
      <c r="T138" s="192">
        <f>S138*H138</f>
        <v>0</v>
      </c>
      <c r="AR138" s="17" t="s">
        <v>149</v>
      </c>
      <c r="AT138" s="17" t="s">
        <v>144</v>
      </c>
      <c r="AU138" s="17" t="s">
        <v>85</v>
      </c>
      <c r="AY138" s="17" t="s">
        <v>142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7" t="s">
        <v>83</v>
      </c>
      <c r="BK138" s="193">
        <f>ROUND(I138*H138,2)</f>
        <v>0</v>
      </c>
      <c r="BL138" s="17" t="s">
        <v>149</v>
      </c>
      <c r="BM138" s="17" t="s">
        <v>365</v>
      </c>
    </row>
    <row r="139" spans="2:65" s="12" customFormat="1" ht="11.25">
      <c r="B139" s="194"/>
      <c r="C139" s="195"/>
      <c r="D139" s="196" t="s">
        <v>151</v>
      </c>
      <c r="E139" s="197" t="s">
        <v>19</v>
      </c>
      <c r="F139" s="198" t="s">
        <v>366</v>
      </c>
      <c r="G139" s="195"/>
      <c r="H139" s="199">
        <v>17.274000000000001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151</v>
      </c>
      <c r="AU139" s="205" t="s">
        <v>85</v>
      </c>
      <c r="AV139" s="12" t="s">
        <v>85</v>
      </c>
      <c r="AW139" s="12" t="s">
        <v>36</v>
      </c>
      <c r="AX139" s="12" t="s">
        <v>75</v>
      </c>
      <c r="AY139" s="205" t="s">
        <v>142</v>
      </c>
    </row>
    <row r="140" spans="2:65" s="12" customFormat="1" ht="11.25">
      <c r="B140" s="194"/>
      <c r="C140" s="195"/>
      <c r="D140" s="196" t="s">
        <v>151</v>
      </c>
      <c r="E140" s="197" t="s">
        <v>19</v>
      </c>
      <c r="F140" s="198" t="s">
        <v>367</v>
      </c>
      <c r="G140" s="195"/>
      <c r="H140" s="199">
        <v>18.486999999999998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151</v>
      </c>
      <c r="AU140" s="205" t="s">
        <v>85</v>
      </c>
      <c r="AV140" s="12" t="s">
        <v>85</v>
      </c>
      <c r="AW140" s="12" t="s">
        <v>36</v>
      </c>
      <c r="AX140" s="12" t="s">
        <v>75</v>
      </c>
      <c r="AY140" s="205" t="s">
        <v>142</v>
      </c>
    </row>
    <row r="141" spans="2:65" s="13" customFormat="1" ht="11.25">
      <c r="B141" s="206"/>
      <c r="C141" s="207"/>
      <c r="D141" s="196" t="s">
        <v>151</v>
      </c>
      <c r="E141" s="208" t="s">
        <v>19</v>
      </c>
      <c r="F141" s="209" t="s">
        <v>154</v>
      </c>
      <c r="G141" s="207"/>
      <c r="H141" s="210">
        <v>35.760999999999996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151</v>
      </c>
      <c r="AU141" s="216" t="s">
        <v>85</v>
      </c>
      <c r="AV141" s="13" t="s">
        <v>149</v>
      </c>
      <c r="AW141" s="13" t="s">
        <v>36</v>
      </c>
      <c r="AX141" s="13" t="s">
        <v>83</v>
      </c>
      <c r="AY141" s="216" t="s">
        <v>142</v>
      </c>
    </row>
    <row r="142" spans="2:65" s="1" customFormat="1" ht="16.5" customHeight="1">
      <c r="B142" s="34"/>
      <c r="C142" s="182" t="s">
        <v>8</v>
      </c>
      <c r="D142" s="182" t="s">
        <v>144</v>
      </c>
      <c r="E142" s="183" t="s">
        <v>368</v>
      </c>
      <c r="F142" s="184" t="s">
        <v>369</v>
      </c>
      <c r="G142" s="185" t="s">
        <v>147</v>
      </c>
      <c r="H142" s="186">
        <v>51.351999999999997</v>
      </c>
      <c r="I142" s="187"/>
      <c r="J142" s="188">
        <f>ROUND(I142*H142,2)</f>
        <v>0</v>
      </c>
      <c r="K142" s="184" t="s">
        <v>19</v>
      </c>
      <c r="L142" s="38"/>
      <c r="M142" s="189" t="s">
        <v>19</v>
      </c>
      <c r="N142" s="190" t="s">
        <v>46</v>
      </c>
      <c r="O142" s="60"/>
      <c r="P142" s="191">
        <f>O142*H142</f>
        <v>0</v>
      </c>
      <c r="Q142" s="191">
        <v>3.0000000000000001E-3</v>
      </c>
      <c r="R142" s="191">
        <f>Q142*H142</f>
        <v>0.154056</v>
      </c>
      <c r="S142" s="191">
        <v>0</v>
      </c>
      <c r="T142" s="192">
        <f>S142*H142</f>
        <v>0</v>
      </c>
      <c r="AR142" s="17" t="s">
        <v>149</v>
      </c>
      <c r="AT142" s="17" t="s">
        <v>144</v>
      </c>
      <c r="AU142" s="17" t="s">
        <v>85</v>
      </c>
      <c r="AY142" s="17" t="s">
        <v>142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7" t="s">
        <v>83</v>
      </c>
      <c r="BK142" s="193">
        <f>ROUND(I142*H142,2)</f>
        <v>0</v>
      </c>
      <c r="BL142" s="17" t="s">
        <v>149</v>
      </c>
      <c r="BM142" s="17" t="s">
        <v>370</v>
      </c>
    </row>
    <row r="143" spans="2:65" s="1" customFormat="1" ht="16.5" customHeight="1">
      <c r="B143" s="34"/>
      <c r="C143" s="182" t="s">
        <v>229</v>
      </c>
      <c r="D143" s="182" t="s">
        <v>144</v>
      </c>
      <c r="E143" s="183" t="s">
        <v>371</v>
      </c>
      <c r="F143" s="184" t="s">
        <v>372</v>
      </c>
      <c r="G143" s="185" t="s">
        <v>147</v>
      </c>
      <c r="H143" s="186">
        <v>51.351999999999997</v>
      </c>
      <c r="I143" s="187"/>
      <c r="J143" s="188">
        <f>ROUND(I143*H143,2)</f>
        <v>0</v>
      </c>
      <c r="K143" s="184" t="s">
        <v>19</v>
      </c>
      <c r="L143" s="38"/>
      <c r="M143" s="189" t="s">
        <v>19</v>
      </c>
      <c r="N143" s="190" t="s">
        <v>46</v>
      </c>
      <c r="O143" s="60"/>
      <c r="P143" s="191">
        <f>O143*H143</f>
        <v>0</v>
      </c>
      <c r="Q143" s="191">
        <v>2.6200000000000001E-2</v>
      </c>
      <c r="R143" s="191">
        <f>Q143*H143</f>
        <v>1.3454223999999999</v>
      </c>
      <c r="S143" s="191">
        <v>0</v>
      </c>
      <c r="T143" s="192">
        <f>S143*H143</f>
        <v>0</v>
      </c>
      <c r="AR143" s="17" t="s">
        <v>149</v>
      </c>
      <c r="AT143" s="17" t="s">
        <v>144</v>
      </c>
      <c r="AU143" s="17" t="s">
        <v>85</v>
      </c>
      <c r="AY143" s="17" t="s">
        <v>142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7" t="s">
        <v>83</v>
      </c>
      <c r="BK143" s="193">
        <f>ROUND(I143*H143,2)</f>
        <v>0</v>
      </c>
      <c r="BL143" s="17" t="s">
        <v>149</v>
      </c>
      <c r="BM143" s="17" t="s">
        <v>373</v>
      </c>
    </row>
    <row r="144" spans="2:65" s="12" customFormat="1" ht="11.25">
      <c r="B144" s="194"/>
      <c r="C144" s="195"/>
      <c r="D144" s="196" t="s">
        <v>151</v>
      </c>
      <c r="E144" s="197" t="s">
        <v>19</v>
      </c>
      <c r="F144" s="198" t="s">
        <v>374</v>
      </c>
      <c r="G144" s="195"/>
      <c r="H144" s="199">
        <v>58.344000000000001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151</v>
      </c>
      <c r="AU144" s="205" t="s">
        <v>85</v>
      </c>
      <c r="AV144" s="12" t="s">
        <v>85</v>
      </c>
      <c r="AW144" s="12" t="s">
        <v>36</v>
      </c>
      <c r="AX144" s="12" t="s">
        <v>75</v>
      </c>
      <c r="AY144" s="205" t="s">
        <v>142</v>
      </c>
    </row>
    <row r="145" spans="2:65" s="12" customFormat="1" ht="11.25">
      <c r="B145" s="194"/>
      <c r="C145" s="195"/>
      <c r="D145" s="196" t="s">
        <v>151</v>
      </c>
      <c r="E145" s="197" t="s">
        <v>19</v>
      </c>
      <c r="F145" s="198" t="s">
        <v>375</v>
      </c>
      <c r="G145" s="195"/>
      <c r="H145" s="199">
        <v>-10.516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151</v>
      </c>
      <c r="AU145" s="205" t="s">
        <v>85</v>
      </c>
      <c r="AV145" s="12" t="s">
        <v>85</v>
      </c>
      <c r="AW145" s="12" t="s">
        <v>36</v>
      </c>
      <c r="AX145" s="12" t="s">
        <v>75</v>
      </c>
      <c r="AY145" s="205" t="s">
        <v>142</v>
      </c>
    </row>
    <row r="146" spans="2:65" s="12" customFormat="1" ht="11.25">
      <c r="B146" s="194"/>
      <c r="C146" s="195"/>
      <c r="D146" s="196" t="s">
        <v>151</v>
      </c>
      <c r="E146" s="197" t="s">
        <v>19</v>
      </c>
      <c r="F146" s="198" t="s">
        <v>376</v>
      </c>
      <c r="G146" s="195"/>
      <c r="H146" s="199">
        <v>3.6360000000000001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151</v>
      </c>
      <c r="AU146" s="205" t="s">
        <v>85</v>
      </c>
      <c r="AV146" s="12" t="s">
        <v>85</v>
      </c>
      <c r="AW146" s="12" t="s">
        <v>36</v>
      </c>
      <c r="AX146" s="12" t="s">
        <v>75</v>
      </c>
      <c r="AY146" s="205" t="s">
        <v>142</v>
      </c>
    </row>
    <row r="147" spans="2:65" s="12" customFormat="1" ht="11.25">
      <c r="B147" s="194"/>
      <c r="C147" s="195"/>
      <c r="D147" s="196" t="s">
        <v>151</v>
      </c>
      <c r="E147" s="197" t="s">
        <v>19</v>
      </c>
      <c r="F147" s="198" t="s">
        <v>377</v>
      </c>
      <c r="G147" s="195"/>
      <c r="H147" s="199">
        <v>-5.2480000000000002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151</v>
      </c>
      <c r="AU147" s="205" t="s">
        <v>85</v>
      </c>
      <c r="AV147" s="12" t="s">
        <v>85</v>
      </c>
      <c r="AW147" s="12" t="s">
        <v>36</v>
      </c>
      <c r="AX147" s="12" t="s">
        <v>75</v>
      </c>
      <c r="AY147" s="205" t="s">
        <v>142</v>
      </c>
    </row>
    <row r="148" spans="2:65" s="12" customFormat="1" ht="11.25">
      <c r="B148" s="194"/>
      <c r="C148" s="195"/>
      <c r="D148" s="196" t="s">
        <v>151</v>
      </c>
      <c r="E148" s="197" t="s">
        <v>19</v>
      </c>
      <c r="F148" s="198" t="s">
        <v>378</v>
      </c>
      <c r="G148" s="195"/>
      <c r="H148" s="199">
        <v>5.1360000000000001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151</v>
      </c>
      <c r="AU148" s="205" t="s">
        <v>85</v>
      </c>
      <c r="AV148" s="12" t="s">
        <v>85</v>
      </c>
      <c r="AW148" s="12" t="s">
        <v>36</v>
      </c>
      <c r="AX148" s="12" t="s">
        <v>75</v>
      </c>
      <c r="AY148" s="205" t="s">
        <v>142</v>
      </c>
    </row>
    <row r="149" spans="2:65" s="13" customFormat="1" ht="11.25">
      <c r="B149" s="206"/>
      <c r="C149" s="207"/>
      <c r="D149" s="196" t="s">
        <v>151</v>
      </c>
      <c r="E149" s="208" t="s">
        <v>19</v>
      </c>
      <c r="F149" s="209" t="s">
        <v>154</v>
      </c>
      <c r="G149" s="207"/>
      <c r="H149" s="210">
        <v>51.351999999999997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151</v>
      </c>
      <c r="AU149" s="216" t="s">
        <v>85</v>
      </c>
      <c r="AV149" s="13" t="s">
        <v>149</v>
      </c>
      <c r="AW149" s="13" t="s">
        <v>36</v>
      </c>
      <c r="AX149" s="13" t="s">
        <v>83</v>
      </c>
      <c r="AY149" s="216" t="s">
        <v>142</v>
      </c>
    </row>
    <row r="150" spans="2:65" s="1" customFormat="1" ht="16.5" customHeight="1">
      <c r="B150" s="34"/>
      <c r="C150" s="182" t="s">
        <v>233</v>
      </c>
      <c r="D150" s="182" t="s">
        <v>144</v>
      </c>
      <c r="E150" s="183" t="s">
        <v>379</v>
      </c>
      <c r="F150" s="184" t="s">
        <v>380</v>
      </c>
      <c r="G150" s="185" t="s">
        <v>147</v>
      </c>
      <c r="H150" s="186">
        <v>1.732</v>
      </c>
      <c r="I150" s="187"/>
      <c r="J150" s="188">
        <f>ROUND(I150*H150,2)</f>
        <v>0</v>
      </c>
      <c r="K150" s="184" t="s">
        <v>19</v>
      </c>
      <c r="L150" s="38"/>
      <c r="M150" s="189" t="s">
        <v>19</v>
      </c>
      <c r="N150" s="190" t="s">
        <v>46</v>
      </c>
      <c r="O150" s="60"/>
      <c r="P150" s="191">
        <f>O150*H150</f>
        <v>0</v>
      </c>
      <c r="Q150" s="191">
        <v>3.3579999999999999E-2</v>
      </c>
      <c r="R150" s="191">
        <f>Q150*H150</f>
        <v>5.816056E-2</v>
      </c>
      <c r="S150" s="191">
        <v>0</v>
      </c>
      <c r="T150" s="192">
        <f>S150*H150</f>
        <v>0</v>
      </c>
      <c r="AR150" s="17" t="s">
        <v>149</v>
      </c>
      <c r="AT150" s="17" t="s">
        <v>144</v>
      </c>
      <c r="AU150" s="17" t="s">
        <v>85</v>
      </c>
      <c r="AY150" s="17" t="s">
        <v>142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7" t="s">
        <v>83</v>
      </c>
      <c r="BK150" s="193">
        <f>ROUND(I150*H150,2)</f>
        <v>0</v>
      </c>
      <c r="BL150" s="17" t="s">
        <v>149</v>
      </c>
      <c r="BM150" s="17" t="s">
        <v>381</v>
      </c>
    </row>
    <row r="151" spans="2:65" s="14" customFormat="1" ht="11.25">
      <c r="B151" s="217"/>
      <c r="C151" s="218"/>
      <c r="D151" s="196" t="s">
        <v>151</v>
      </c>
      <c r="E151" s="219" t="s">
        <v>19</v>
      </c>
      <c r="F151" s="220" t="s">
        <v>382</v>
      </c>
      <c r="G151" s="218"/>
      <c r="H151" s="219" t="s">
        <v>19</v>
      </c>
      <c r="I151" s="221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151</v>
      </c>
      <c r="AU151" s="226" t="s">
        <v>85</v>
      </c>
      <c r="AV151" s="14" t="s">
        <v>83</v>
      </c>
      <c r="AW151" s="14" t="s">
        <v>36</v>
      </c>
      <c r="AX151" s="14" t="s">
        <v>75</v>
      </c>
      <c r="AY151" s="226" t="s">
        <v>142</v>
      </c>
    </row>
    <row r="152" spans="2:65" s="12" customFormat="1" ht="11.25">
      <c r="B152" s="194"/>
      <c r="C152" s="195"/>
      <c r="D152" s="196" t="s">
        <v>151</v>
      </c>
      <c r="E152" s="197" t="s">
        <v>19</v>
      </c>
      <c r="F152" s="198" t="s">
        <v>383</v>
      </c>
      <c r="G152" s="195"/>
      <c r="H152" s="199">
        <v>1.4359999999999999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151</v>
      </c>
      <c r="AU152" s="205" t="s">
        <v>85</v>
      </c>
      <c r="AV152" s="12" t="s">
        <v>85</v>
      </c>
      <c r="AW152" s="12" t="s">
        <v>36</v>
      </c>
      <c r="AX152" s="12" t="s">
        <v>75</v>
      </c>
      <c r="AY152" s="205" t="s">
        <v>142</v>
      </c>
    </row>
    <row r="153" spans="2:65" s="12" customFormat="1" ht="11.25">
      <c r="B153" s="194"/>
      <c r="C153" s="195"/>
      <c r="D153" s="196" t="s">
        <v>151</v>
      </c>
      <c r="E153" s="197" t="s">
        <v>19</v>
      </c>
      <c r="F153" s="198" t="s">
        <v>384</v>
      </c>
      <c r="G153" s="195"/>
      <c r="H153" s="199">
        <v>0.29599999999999999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151</v>
      </c>
      <c r="AU153" s="205" t="s">
        <v>85</v>
      </c>
      <c r="AV153" s="12" t="s">
        <v>85</v>
      </c>
      <c r="AW153" s="12" t="s">
        <v>36</v>
      </c>
      <c r="AX153" s="12" t="s">
        <v>75</v>
      </c>
      <c r="AY153" s="205" t="s">
        <v>142</v>
      </c>
    </row>
    <row r="154" spans="2:65" s="13" customFormat="1" ht="11.25">
      <c r="B154" s="206"/>
      <c r="C154" s="207"/>
      <c r="D154" s="196" t="s">
        <v>151</v>
      </c>
      <c r="E154" s="208" t="s">
        <v>19</v>
      </c>
      <c r="F154" s="209" t="s">
        <v>154</v>
      </c>
      <c r="G154" s="207"/>
      <c r="H154" s="210">
        <v>1.732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151</v>
      </c>
      <c r="AU154" s="216" t="s">
        <v>85</v>
      </c>
      <c r="AV154" s="13" t="s">
        <v>149</v>
      </c>
      <c r="AW154" s="13" t="s">
        <v>36</v>
      </c>
      <c r="AX154" s="13" t="s">
        <v>83</v>
      </c>
      <c r="AY154" s="216" t="s">
        <v>142</v>
      </c>
    </row>
    <row r="155" spans="2:65" s="1" customFormat="1" ht="22.5" customHeight="1">
      <c r="B155" s="34"/>
      <c r="C155" s="182" t="s">
        <v>237</v>
      </c>
      <c r="D155" s="182" t="s">
        <v>144</v>
      </c>
      <c r="E155" s="183" t="s">
        <v>385</v>
      </c>
      <c r="F155" s="184" t="s">
        <v>386</v>
      </c>
      <c r="G155" s="185" t="s">
        <v>147</v>
      </c>
      <c r="H155" s="186">
        <v>27.7</v>
      </c>
      <c r="I155" s="187"/>
      <c r="J155" s="188">
        <f>ROUND(I155*H155,2)</f>
        <v>0</v>
      </c>
      <c r="K155" s="184" t="s">
        <v>148</v>
      </c>
      <c r="L155" s="38"/>
      <c r="M155" s="189" t="s">
        <v>19</v>
      </c>
      <c r="N155" s="190" t="s">
        <v>46</v>
      </c>
      <c r="O155" s="60"/>
      <c r="P155" s="191">
        <f>O155*H155</f>
        <v>0</v>
      </c>
      <c r="Q155" s="191">
        <v>3.4500000000000003E-2</v>
      </c>
      <c r="R155" s="191">
        <f>Q155*H155</f>
        <v>0.95565000000000011</v>
      </c>
      <c r="S155" s="191">
        <v>0</v>
      </c>
      <c r="T155" s="192">
        <f>S155*H155</f>
        <v>0</v>
      </c>
      <c r="AR155" s="17" t="s">
        <v>149</v>
      </c>
      <c r="AT155" s="17" t="s">
        <v>144</v>
      </c>
      <c r="AU155" s="17" t="s">
        <v>85</v>
      </c>
      <c r="AY155" s="17" t="s">
        <v>142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7" t="s">
        <v>83</v>
      </c>
      <c r="BK155" s="193">
        <f>ROUND(I155*H155,2)</f>
        <v>0</v>
      </c>
      <c r="BL155" s="17" t="s">
        <v>149</v>
      </c>
      <c r="BM155" s="17" t="s">
        <v>387</v>
      </c>
    </row>
    <row r="156" spans="2:65" s="12" customFormat="1" ht="11.25">
      <c r="B156" s="194"/>
      <c r="C156" s="195"/>
      <c r="D156" s="196" t="s">
        <v>151</v>
      </c>
      <c r="E156" s="197" t="s">
        <v>19</v>
      </c>
      <c r="F156" s="198" t="s">
        <v>388</v>
      </c>
      <c r="G156" s="195"/>
      <c r="H156" s="199">
        <v>34.32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151</v>
      </c>
      <c r="AU156" s="205" t="s">
        <v>85</v>
      </c>
      <c r="AV156" s="12" t="s">
        <v>85</v>
      </c>
      <c r="AW156" s="12" t="s">
        <v>36</v>
      </c>
      <c r="AX156" s="12" t="s">
        <v>75</v>
      </c>
      <c r="AY156" s="205" t="s">
        <v>142</v>
      </c>
    </row>
    <row r="157" spans="2:65" s="12" customFormat="1" ht="11.25">
      <c r="B157" s="194"/>
      <c r="C157" s="195"/>
      <c r="D157" s="196" t="s">
        <v>151</v>
      </c>
      <c r="E157" s="197" t="s">
        <v>19</v>
      </c>
      <c r="F157" s="198" t="s">
        <v>389</v>
      </c>
      <c r="G157" s="195"/>
      <c r="H157" s="199">
        <v>-7.84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151</v>
      </c>
      <c r="AU157" s="205" t="s">
        <v>85</v>
      </c>
      <c r="AV157" s="12" t="s">
        <v>85</v>
      </c>
      <c r="AW157" s="12" t="s">
        <v>36</v>
      </c>
      <c r="AX157" s="12" t="s">
        <v>75</v>
      </c>
      <c r="AY157" s="205" t="s">
        <v>142</v>
      </c>
    </row>
    <row r="158" spans="2:65" s="12" customFormat="1" ht="11.25">
      <c r="B158" s="194"/>
      <c r="C158" s="195"/>
      <c r="D158" s="196" t="s">
        <v>151</v>
      </c>
      <c r="E158" s="197" t="s">
        <v>19</v>
      </c>
      <c r="F158" s="198" t="s">
        <v>390</v>
      </c>
      <c r="G158" s="195"/>
      <c r="H158" s="199">
        <v>1.46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151</v>
      </c>
      <c r="AU158" s="205" t="s">
        <v>85</v>
      </c>
      <c r="AV158" s="12" t="s">
        <v>85</v>
      </c>
      <c r="AW158" s="12" t="s">
        <v>36</v>
      </c>
      <c r="AX158" s="12" t="s">
        <v>75</v>
      </c>
      <c r="AY158" s="205" t="s">
        <v>142</v>
      </c>
    </row>
    <row r="159" spans="2:65" s="12" customFormat="1" ht="11.25">
      <c r="B159" s="194"/>
      <c r="C159" s="195"/>
      <c r="D159" s="196" t="s">
        <v>151</v>
      </c>
      <c r="E159" s="197" t="s">
        <v>19</v>
      </c>
      <c r="F159" s="198" t="s">
        <v>391</v>
      </c>
      <c r="G159" s="195"/>
      <c r="H159" s="199">
        <v>-0.96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151</v>
      </c>
      <c r="AU159" s="205" t="s">
        <v>85</v>
      </c>
      <c r="AV159" s="12" t="s">
        <v>85</v>
      </c>
      <c r="AW159" s="12" t="s">
        <v>36</v>
      </c>
      <c r="AX159" s="12" t="s">
        <v>75</v>
      </c>
      <c r="AY159" s="205" t="s">
        <v>142</v>
      </c>
    </row>
    <row r="160" spans="2:65" s="12" customFormat="1" ht="11.25">
      <c r="B160" s="194"/>
      <c r="C160" s="195"/>
      <c r="D160" s="196" t="s">
        <v>151</v>
      </c>
      <c r="E160" s="197" t="s">
        <v>19</v>
      </c>
      <c r="F160" s="198" t="s">
        <v>392</v>
      </c>
      <c r="G160" s="195"/>
      <c r="H160" s="199">
        <v>0.72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151</v>
      </c>
      <c r="AU160" s="205" t="s">
        <v>85</v>
      </c>
      <c r="AV160" s="12" t="s">
        <v>85</v>
      </c>
      <c r="AW160" s="12" t="s">
        <v>36</v>
      </c>
      <c r="AX160" s="12" t="s">
        <v>75</v>
      </c>
      <c r="AY160" s="205" t="s">
        <v>142</v>
      </c>
    </row>
    <row r="161" spans="2:65" s="13" customFormat="1" ht="11.25">
      <c r="B161" s="206"/>
      <c r="C161" s="207"/>
      <c r="D161" s="196" t="s">
        <v>151</v>
      </c>
      <c r="E161" s="208" t="s">
        <v>19</v>
      </c>
      <c r="F161" s="209" t="s">
        <v>154</v>
      </c>
      <c r="G161" s="207"/>
      <c r="H161" s="210">
        <v>27.7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151</v>
      </c>
      <c r="AU161" s="216" t="s">
        <v>85</v>
      </c>
      <c r="AV161" s="13" t="s">
        <v>149</v>
      </c>
      <c r="AW161" s="13" t="s">
        <v>36</v>
      </c>
      <c r="AX161" s="13" t="s">
        <v>83</v>
      </c>
      <c r="AY161" s="216" t="s">
        <v>142</v>
      </c>
    </row>
    <row r="162" spans="2:65" s="1" customFormat="1" ht="16.5" customHeight="1">
      <c r="B162" s="34"/>
      <c r="C162" s="182" t="s">
        <v>241</v>
      </c>
      <c r="D162" s="182" t="s">
        <v>144</v>
      </c>
      <c r="E162" s="183" t="s">
        <v>393</v>
      </c>
      <c r="F162" s="184" t="s">
        <v>394</v>
      </c>
      <c r="G162" s="185" t="s">
        <v>147</v>
      </c>
      <c r="H162" s="186">
        <v>27.7</v>
      </c>
      <c r="I162" s="187"/>
      <c r="J162" s="188">
        <f>ROUND(I162*H162,2)</f>
        <v>0</v>
      </c>
      <c r="K162" s="184" t="s">
        <v>148</v>
      </c>
      <c r="L162" s="38"/>
      <c r="M162" s="189" t="s">
        <v>19</v>
      </c>
      <c r="N162" s="190" t="s">
        <v>46</v>
      </c>
      <c r="O162" s="60"/>
      <c r="P162" s="191">
        <f>O162*H162</f>
        <v>0</v>
      </c>
      <c r="Q162" s="191">
        <v>1.6E-2</v>
      </c>
      <c r="R162" s="191">
        <f>Q162*H162</f>
        <v>0.44319999999999998</v>
      </c>
      <c r="S162" s="191">
        <v>0</v>
      </c>
      <c r="T162" s="192">
        <f>S162*H162</f>
        <v>0</v>
      </c>
      <c r="AR162" s="17" t="s">
        <v>149</v>
      </c>
      <c r="AT162" s="17" t="s">
        <v>144</v>
      </c>
      <c r="AU162" s="17" t="s">
        <v>85</v>
      </c>
      <c r="AY162" s="17" t="s">
        <v>142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7" t="s">
        <v>83</v>
      </c>
      <c r="BK162" s="193">
        <f>ROUND(I162*H162,2)</f>
        <v>0</v>
      </c>
      <c r="BL162" s="17" t="s">
        <v>149</v>
      </c>
      <c r="BM162" s="17" t="s">
        <v>395</v>
      </c>
    </row>
    <row r="163" spans="2:65" s="1" customFormat="1" ht="16.5" customHeight="1">
      <c r="B163" s="34"/>
      <c r="C163" s="182" t="s">
        <v>249</v>
      </c>
      <c r="D163" s="182" t="s">
        <v>144</v>
      </c>
      <c r="E163" s="183" t="s">
        <v>396</v>
      </c>
      <c r="F163" s="184" t="s">
        <v>397</v>
      </c>
      <c r="G163" s="185" t="s">
        <v>147</v>
      </c>
      <c r="H163" s="186">
        <v>3.2</v>
      </c>
      <c r="I163" s="187"/>
      <c r="J163" s="188">
        <f>ROUND(I163*H163,2)</f>
        <v>0</v>
      </c>
      <c r="K163" s="184" t="s">
        <v>19</v>
      </c>
      <c r="L163" s="38"/>
      <c r="M163" s="189" t="s">
        <v>19</v>
      </c>
      <c r="N163" s="190" t="s">
        <v>46</v>
      </c>
      <c r="O163" s="60"/>
      <c r="P163" s="191">
        <f>O163*H163</f>
        <v>0</v>
      </c>
      <c r="Q163" s="191">
        <v>0.1231</v>
      </c>
      <c r="R163" s="191">
        <f>Q163*H163</f>
        <v>0.39392000000000005</v>
      </c>
      <c r="S163" s="191">
        <v>0</v>
      </c>
      <c r="T163" s="192">
        <f>S163*H163</f>
        <v>0</v>
      </c>
      <c r="AR163" s="17" t="s">
        <v>149</v>
      </c>
      <c r="AT163" s="17" t="s">
        <v>144</v>
      </c>
      <c r="AU163" s="17" t="s">
        <v>85</v>
      </c>
      <c r="AY163" s="17" t="s">
        <v>142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7" t="s">
        <v>83</v>
      </c>
      <c r="BK163" s="193">
        <f>ROUND(I163*H163,2)</f>
        <v>0</v>
      </c>
      <c r="BL163" s="17" t="s">
        <v>149</v>
      </c>
      <c r="BM163" s="17" t="s">
        <v>398</v>
      </c>
    </row>
    <row r="164" spans="2:65" s="14" customFormat="1" ht="11.25">
      <c r="B164" s="217"/>
      <c r="C164" s="218"/>
      <c r="D164" s="196" t="s">
        <v>151</v>
      </c>
      <c r="E164" s="219" t="s">
        <v>19</v>
      </c>
      <c r="F164" s="220" t="s">
        <v>399</v>
      </c>
      <c r="G164" s="218"/>
      <c r="H164" s="219" t="s">
        <v>19</v>
      </c>
      <c r="I164" s="221"/>
      <c r="J164" s="218"/>
      <c r="K164" s="218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151</v>
      </c>
      <c r="AU164" s="226" t="s">
        <v>85</v>
      </c>
      <c r="AV164" s="14" t="s">
        <v>83</v>
      </c>
      <c r="AW164" s="14" t="s">
        <v>36</v>
      </c>
      <c r="AX164" s="14" t="s">
        <v>75</v>
      </c>
      <c r="AY164" s="226" t="s">
        <v>142</v>
      </c>
    </row>
    <row r="165" spans="2:65" s="12" customFormat="1" ht="11.25">
      <c r="B165" s="194"/>
      <c r="C165" s="195"/>
      <c r="D165" s="196" t="s">
        <v>151</v>
      </c>
      <c r="E165" s="197" t="s">
        <v>19</v>
      </c>
      <c r="F165" s="198" t="s">
        <v>400</v>
      </c>
      <c r="G165" s="195"/>
      <c r="H165" s="199">
        <v>3.2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151</v>
      </c>
      <c r="AU165" s="205" t="s">
        <v>85</v>
      </c>
      <c r="AV165" s="12" t="s">
        <v>85</v>
      </c>
      <c r="AW165" s="12" t="s">
        <v>36</v>
      </c>
      <c r="AX165" s="12" t="s">
        <v>75</v>
      </c>
      <c r="AY165" s="205" t="s">
        <v>142</v>
      </c>
    </row>
    <row r="166" spans="2:65" s="13" customFormat="1" ht="11.25">
      <c r="B166" s="206"/>
      <c r="C166" s="207"/>
      <c r="D166" s="196" t="s">
        <v>151</v>
      </c>
      <c r="E166" s="208" t="s">
        <v>19</v>
      </c>
      <c r="F166" s="209" t="s">
        <v>154</v>
      </c>
      <c r="G166" s="207"/>
      <c r="H166" s="210">
        <v>3.2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151</v>
      </c>
      <c r="AU166" s="216" t="s">
        <v>85</v>
      </c>
      <c r="AV166" s="13" t="s">
        <v>149</v>
      </c>
      <c r="AW166" s="13" t="s">
        <v>36</v>
      </c>
      <c r="AX166" s="13" t="s">
        <v>83</v>
      </c>
      <c r="AY166" s="216" t="s">
        <v>142</v>
      </c>
    </row>
    <row r="167" spans="2:65" s="1" customFormat="1" ht="16.5" customHeight="1">
      <c r="B167" s="34"/>
      <c r="C167" s="182" t="s">
        <v>7</v>
      </c>
      <c r="D167" s="182" t="s">
        <v>144</v>
      </c>
      <c r="E167" s="183" t="s">
        <v>401</v>
      </c>
      <c r="F167" s="184" t="s">
        <v>402</v>
      </c>
      <c r="G167" s="185" t="s">
        <v>147</v>
      </c>
      <c r="H167" s="186">
        <v>27.7</v>
      </c>
      <c r="I167" s="187"/>
      <c r="J167" s="188">
        <f>ROUND(I167*H167,2)</f>
        <v>0</v>
      </c>
      <c r="K167" s="184" t="s">
        <v>19</v>
      </c>
      <c r="L167" s="38"/>
      <c r="M167" s="189" t="s">
        <v>19</v>
      </c>
      <c r="N167" s="190" t="s">
        <v>46</v>
      </c>
      <c r="O167" s="60"/>
      <c r="P167" s="191">
        <f>O167*H167</f>
        <v>0</v>
      </c>
      <c r="Q167" s="191">
        <v>0</v>
      </c>
      <c r="R167" s="191">
        <f>Q167*H167</f>
        <v>0</v>
      </c>
      <c r="S167" s="191">
        <v>1.4E-2</v>
      </c>
      <c r="T167" s="192">
        <f>S167*H167</f>
        <v>0.38779999999999998</v>
      </c>
      <c r="AR167" s="17" t="s">
        <v>149</v>
      </c>
      <c r="AT167" s="17" t="s">
        <v>144</v>
      </c>
      <c r="AU167" s="17" t="s">
        <v>85</v>
      </c>
      <c r="AY167" s="17" t="s">
        <v>142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7" t="s">
        <v>83</v>
      </c>
      <c r="BK167" s="193">
        <f>ROUND(I167*H167,2)</f>
        <v>0</v>
      </c>
      <c r="BL167" s="17" t="s">
        <v>149</v>
      </c>
      <c r="BM167" s="17" t="s">
        <v>403</v>
      </c>
    </row>
    <row r="168" spans="2:65" s="11" customFormat="1" ht="22.9" customHeight="1">
      <c r="B168" s="166"/>
      <c r="C168" s="167"/>
      <c r="D168" s="168" t="s">
        <v>74</v>
      </c>
      <c r="E168" s="180" t="s">
        <v>404</v>
      </c>
      <c r="F168" s="180" t="s">
        <v>405</v>
      </c>
      <c r="G168" s="167"/>
      <c r="H168" s="167"/>
      <c r="I168" s="170"/>
      <c r="J168" s="181">
        <f>BK168</f>
        <v>0</v>
      </c>
      <c r="K168" s="167"/>
      <c r="L168" s="172"/>
      <c r="M168" s="173"/>
      <c r="N168" s="174"/>
      <c r="O168" s="174"/>
      <c r="P168" s="175">
        <f>SUM(P169:P215)</f>
        <v>0</v>
      </c>
      <c r="Q168" s="174"/>
      <c r="R168" s="175">
        <f>SUM(R169:R215)</f>
        <v>2.0982558</v>
      </c>
      <c r="S168" s="174"/>
      <c r="T168" s="176">
        <f>SUM(T169:T215)</f>
        <v>0.58846200000000004</v>
      </c>
      <c r="AR168" s="177" t="s">
        <v>83</v>
      </c>
      <c r="AT168" s="178" t="s">
        <v>74</v>
      </c>
      <c r="AU168" s="178" t="s">
        <v>83</v>
      </c>
      <c r="AY168" s="177" t="s">
        <v>142</v>
      </c>
      <c r="BK168" s="179">
        <f>SUM(BK169:BK215)</f>
        <v>0</v>
      </c>
    </row>
    <row r="169" spans="2:65" s="1" customFormat="1" ht="16.5" customHeight="1">
      <c r="B169" s="34"/>
      <c r="C169" s="182" t="s">
        <v>260</v>
      </c>
      <c r="D169" s="182" t="s">
        <v>144</v>
      </c>
      <c r="E169" s="183" t="s">
        <v>406</v>
      </c>
      <c r="F169" s="184" t="s">
        <v>407</v>
      </c>
      <c r="G169" s="185" t="s">
        <v>147</v>
      </c>
      <c r="H169" s="186">
        <v>12.536</v>
      </c>
      <c r="I169" s="187"/>
      <c r="J169" s="188">
        <f>ROUND(I169*H169,2)</f>
        <v>0</v>
      </c>
      <c r="K169" s="184" t="s">
        <v>148</v>
      </c>
      <c r="L169" s="38"/>
      <c r="M169" s="189" t="s">
        <v>19</v>
      </c>
      <c r="N169" s="190" t="s">
        <v>46</v>
      </c>
      <c r="O169" s="60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7" t="s">
        <v>149</v>
      </c>
      <c r="AT169" s="17" t="s">
        <v>144</v>
      </c>
      <c r="AU169" s="17" t="s">
        <v>85</v>
      </c>
      <c r="AY169" s="17" t="s">
        <v>142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7" t="s">
        <v>83</v>
      </c>
      <c r="BK169" s="193">
        <f>ROUND(I169*H169,2)</f>
        <v>0</v>
      </c>
      <c r="BL169" s="17" t="s">
        <v>149</v>
      </c>
      <c r="BM169" s="17" t="s">
        <v>408</v>
      </c>
    </row>
    <row r="170" spans="2:65" s="12" customFormat="1" ht="11.25">
      <c r="B170" s="194"/>
      <c r="C170" s="195"/>
      <c r="D170" s="196" t="s">
        <v>151</v>
      </c>
      <c r="E170" s="197" t="s">
        <v>19</v>
      </c>
      <c r="F170" s="198" t="s">
        <v>409</v>
      </c>
      <c r="G170" s="195"/>
      <c r="H170" s="199">
        <v>12.536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151</v>
      </c>
      <c r="AU170" s="205" t="s">
        <v>85</v>
      </c>
      <c r="AV170" s="12" t="s">
        <v>85</v>
      </c>
      <c r="AW170" s="12" t="s">
        <v>36</v>
      </c>
      <c r="AX170" s="12" t="s">
        <v>75</v>
      </c>
      <c r="AY170" s="205" t="s">
        <v>142</v>
      </c>
    </row>
    <row r="171" spans="2:65" s="13" customFormat="1" ht="11.25">
      <c r="B171" s="206"/>
      <c r="C171" s="207"/>
      <c r="D171" s="196" t="s">
        <v>151</v>
      </c>
      <c r="E171" s="208" t="s">
        <v>19</v>
      </c>
      <c r="F171" s="209" t="s">
        <v>154</v>
      </c>
      <c r="G171" s="207"/>
      <c r="H171" s="210">
        <v>12.536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151</v>
      </c>
      <c r="AU171" s="216" t="s">
        <v>85</v>
      </c>
      <c r="AV171" s="13" t="s">
        <v>149</v>
      </c>
      <c r="AW171" s="13" t="s">
        <v>36</v>
      </c>
      <c r="AX171" s="13" t="s">
        <v>83</v>
      </c>
      <c r="AY171" s="216" t="s">
        <v>142</v>
      </c>
    </row>
    <row r="172" spans="2:65" s="1" customFormat="1" ht="16.5" customHeight="1">
      <c r="B172" s="34"/>
      <c r="C172" s="182" t="s">
        <v>264</v>
      </c>
      <c r="D172" s="182" t="s">
        <v>144</v>
      </c>
      <c r="E172" s="183" t="s">
        <v>379</v>
      </c>
      <c r="F172" s="184" t="s">
        <v>380</v>
      </c>
      <c r="G172" s="185" t="s">
        <v>147</v>
      </c>
      <c r="H172" s="186">
        <v>0.70499999999999996</v>
      </c>
      <c r="I172" s="187"/>
      <c r="J172" s="188">
        <f>ROUND(I172*H172,2)</f>
        <v>0</v>
      </c>
      <c r="K172" s="184" t="s">
        <v>19</v>
      </c>
      <c r="L172" s="38"/>
      <c r="M172" s="189" t="s">
        <v>19</v>
      </c>
      <c r="N172" s="190" t="s">
        <v>46</v>
      </c>
      <c r="O172" s="60"/>
      <c r="P172" s="191">
        <f>O172*H172</f>
        <v>0</v>
      </c>
      <c r="Q172" s="191">
        <v>3.3579999999999999E-2</v>
      </c>
      <c r="R172" s="191">
        <f>Q172*H172</f>
        <v>2.3673899999999998E-2</v>
      </c>
      <c r="S172" s="191">
        <v>0</v>
      </c>
      <c r="T172" s="192">
        <f>S172*H172</f>
        <v>0</v>
      </c>
      <c r="AR172" s="17" t="s">
        <v>149</v>
      </c>
      <c r="AT172" s="17" t="s">
        <v>144</v>
      </c>
      <c r="AU172" s="17" t="s">
        <v>85</v>
      </c>
      <c r="AY172" s="17" t="s">
        <v>142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7" t="s">
        <v>83</v>
      </c>
      <c r="BK172" s="193">
        <f>ROUND(I172*H172,2)</f>
        <v>0</v>
      </c>
      <c r="BL172" s="17" t="s">
        <v>149</v>
      </c>
      <c r="BM172" s="17" t="s">
        <v>410</v>
      </c>
    </row>
    <row r="173" spans="2:65" s="14" customFormat="1" ht="11.25">
      <c r="B173" s="217"/>
      <c r="C173" s="218"/>
      <c r="D173" s="196" t="s">
        <v>151</v>
      </c>
      <c r="E173" s="219" t="s">
        <v>19</v>
      </c>
      <c r="F173" s="220" t="s">
        <v>382</v>
      </c>
      <c r="G173" s="218"/>
      <c r="H173" s="219" t="s">
        <v>19</v>
      </c>
      <c r="I173" s="221"/>
      <c r="J173" s="218"/>
      <c r="K173" s="218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151</v>
      </c>
      <c r="AU173" s="226" t="s">
        <v>85</v>
      </c>
      <c r="AV173" s="14" t="s">
        <v>83</v>
      </c>
      <c r="AW173" s="14" t="s">
        <v>36</v>
      </c>
      <c r="AX173" s="14" t="s">
        <v>75</v>
      </c>
      <c r="AY173" s="226" t="s">
        <v>142</v>
      </c>
    </row>
    <row r="174" spans="2:65" s="12" customFormat="1" ht="11.25">
      <c r="B174" s="194"/>
      <c r="C174" s="195"/>
      <c r="D174" s="196" t="s">
        <v>151</v>
      </c>
      <c r="E174" s="197" t="s">
        <v>19</v>
      </c>
      <c r="F174" s="198" t="s">
        <v>411</v>
      </c>
      <c r="G174" s="195"/>
      <c r="H174" s="199">
        <v>0.70499999999999996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151</v>
      </c>
      <c r="AU174" s="205" t="s">
        <v>85</v>
      </c>
      <c r="AV174" s="12" t="s">
        <v>85</v>
      </c>
      <c r="AW174" s="12" t="s">
        <v>36</v>
      </c>
      <c r="AX174" s="12" t="s">
        <v>75</v>
      </c>
      <c r="AY174" s="205" t="s">
        <v>142</v>
      </c>
    </row>
    <row r="175" spans="2:65" s="13" customFormat="1" ht="11.25">
      <c r="B175" s="206"/>
      <c r="C175" s="207"/>
      <c r="D175" s="196" t="s">
        <v>151</v>
      </c>
      <c r="E175" s="208" t="s">
        <v>19</v>
      </c>
      <c r="F175" s="209" t="s">
        <v>154</v>
      </c>
      <c r="G175" s="207"/>
      <c r="H175" s="210">
        <v>0.70499999999999996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151</v>
      </c>
      <c r="AU175" s="216" t="s">
        <v>85</v>
      </c>
      <c r="AV175" s="13" t="s">
        <v>149</v>
      </c>
      <c r="AW175" s="13" t="s">
        <v>36</v>
      </c>
      <c r="AX175" s="13" t="s">
        <v>83</v>
      </c>
      <c r="AY175" s="216" t="s">
        <v>142</v>
      </c>
    </row>
    <row r="176" spans="2:65" s="1" customFormat="1" ht="16.5" customHeight="1">
      <c r="B176" s="34"/>
      <c r="C176" s="182" t="s">
        <v>270</v>
      </c>
      <c r="D176" s="182" t="s">
        <v>144</v>
      </c>
      <c r="E176" s="183" t="s">
        <v>412</v>
      </c>
      <c r="F176" s="184" t="s">
        <v>413</v>
      </c>
      <c r="G176" s="185" t="s">
        <v>161</v>
      </c>
      <c r="H176" s="186">
        <v>91.35</v>
      </c>
      <c r="I176" s="187"/>
      <c r="J176" s="188">
        <f>ROUND(I176*H176,2)</f>
        <v>0</v>
      </c>
      <c r="K176" s="184" t="s">
        <v>19</v>
      </c>
      <c r="L176" s="38"/>
      <c r="M176" s="189" t="s">
        <v>19</v>
      </c>
      <c r="N176" s="190" t="s">
        <v>46</v>
      </c>
      <c r="O176" s="60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7" t="s">
        <v>149</v>
      </c>
      <c r="AT176" s="17" t="s">
        <v>144</v>
      </c>
      <c r="AU176" s="17" t="s">
        <v>85</v>
      </c>
      <c r="AY176" s="17" t="s">
        <v>142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7" t="s">
        <v>83</v>
      </c>
      <c r="BK176" s="193">
        <f>ROUND(I176*H176,2)</f>
        <v>0</v>
      </c>
      <c r="BL176" s="17" t="s">
        <v>149</v>
      </c>
      <c r="BM176" s="17" t="s">
        <v>414</v>
      </c>
    </row>
    <row r="177" spans="2:65" s="12" customFormat="1" ht="11.25">
      <c r="B177" s="194"/>
      <c r="C177" s="195"/>
      <c r="D177" s="196" t="s">
        <v>151</v>
      </c>
      <c r="E177" s="197" t="s">
        <v>19</v>
      </c>
      <c r="F177" s="198" t="s">
        <v>415</v>
      </c>
      <c r="G177" s="195"/>
      <c r="H177" s="199">
        <v>91.35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151</v>
      </c>
      <c r="AU177" s="205" t="s">
        <v>85</v>
      </c>
      <c r="AV177" s="12" t="s">
        <v>85</v>
      </c>
      <c r="AW177" s="12" t="s">
        <v>36</v>
      </c>
      <c r="AX177" s="12" t="s">
        <v>75</v>
      </c>
      <c r="AY177" s="205" t="s">
        <v>142</v>
      </c>
    </row>
    <row r="178" spans="2:65" s="13" customFormat="1" ht="11.25">
      <c r="B178" s="206"/>
      <c r="C178" s="207"/>
      <c r="D178" s="196" t="s">
        <v>151</v>
      </c>
      <c r="E178" s="208" t="s">
        <v>19</v>
      </c>
      <c r="F178" s="209" t="s">
        <v>154</v>
      </c>
      <c r="G178" s="207"/>
      <c r="H178" s="210">
        <v>91.35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151</v>
      </c>
      <c r="AU178" s="216" t="s">
        <v>85</v>
      </c>
      <c r="AV178" s="13" t="s">
        <v>149</v>
      </c>
      <c r="AW178" s="13" t="s">
        <v>36</v>
      </c>
      <c r="AX178" s="13" t="s">
        <v>83</v>
      </c>
      <c r="AY178" s="216" t="s">
        <v>142</v>
      </c>
    </row>
    <row r="179" spans="2:65" s="1" customFormat="1" ht="16.5" customHeight="1">
      <c r="B179" s="34"/>
      <c r="C179" s="182" t="s">
        <v>277</v>
      </c>
      <c r="D179" s="182" t="s">
        <v>144</v>
      </c>
      <c r="E179" s="183" t="s">
        <v>416</v>
      </c>
      <c r="F179" s="184" t="s">
        <v>417</v>
      </c>
      <c r="G179" s="185" t="s">
        <v>147</v>
      </c>
      <c r="H179" s="186">
        <v>47.003999999999998</v>
      </c>
      <c r="I179" s="187"/>
      <c r="J179" s="188">
        <f>ROUND(I179*H179,2)</f>
        <v>0</v>
      </c>
      <c r="K179" s="184" t="s">
        <v>19</v>
      </c>
      <c r="L179" s="38"/>
      <c r="M179" s="189" t="s">
        <v>19</v>
      </c>
      <c r="N179" s="190" t="s">
        <v>46</v>
      </c>
      <c r="O179" s="60"/>
      <c r="P179" s="191">
        <f>O179*H179</f>
        <v>0</v>
      </c>
      <c r="Q179" s="191">
        <v>1.848E-2</v>
      </c>
      <c r="R179" s="191">
        <f>Q179*H179</f>
        <v>0.86863391999999995</v>
      </c>
      <c r="S179" s="191">
        <v>0</v>
      </c>
      <c r="T179" s="192">
        <f>S179*H179</f>
        <v>0</v>
      </c>
      <c r="AR179" s="17" t="s">
        <v>149</v>
      </c>
      <c r="AT179" s="17" t="s">
        <v>144</v>
      </c>
      <c r="AU179" s="17" t="s">
        <v>85</v>
      </c>
      <c r="AY179" s="17" t="s">
        <v>142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7" t="s">
        <v>83</v>
      </c>
      <c r="BK179" s="193">
        <f>ROUND(I179*H179,2)</f>
        <v>0</v>
      </c>
      <c r="BL179" s="17" t="s">
        <v>149</v>
      </c>
      <c r="BM179" s="17" t="s">
        <v>418</v>
      </c>
    </row>
    <row r="180" spans="2:65" s="14" customFormat="1" ht="11.25">
      <c r="B180" s="217"/>
      <c r="C180" s="218"/>
      <c r="D180" s="196" t="s">
        <v>151</v>
      </c>
      <c r="E180" s="219" t="s">
        <v>19</v>
      </c>
      <c r="F180" s="220" t="s">
        <v>419</v>
      </c>
      <c r="G180" s="218"/>
      <c r="H180" s="219" t="s">
        <v>19</v>
      </c>
      <c r="I180" s="221"/>
      <c r="J180" s="218"/>
      <c r="K180" s="218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151</v>
      </c>
      <c r="AU180" s="226" t="s">
        <v>85</v>
      </c>
      <c r="AV180" s="14" t="s">
        <v>83</v>
      </c>
      <c r="AW180" s="14" t="s">
        <v>36</v>
      </c>
      <c r="AX180" s="14" t="s">
        <v>75</v>
      </c>
      <c r="AY180" s="226" t="s">
        <v>142</v>
      </c>
    </row>
    <row r="181" spans="2:65" s="12" customFormat="1" ht="11.25">
      <c r="B181" s="194"/>
      <c r="C181" s="195"/>
      <c r="D181" s="196" t="s">
        <v>151</v>
      </c>
      <c r="E181" s="197" t="s">
        <v>19</v>
      </c>
      <c r="F181" s="198" t="s">
        <v>420</v>
      </c>
      <c r="G181" s="195"/>
      <c r="H181" s="199">
        <v>16.46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151</v>
      </c>
      <c r="AU181" s="205" t="s">
        <v>85</v>
      </c>
      <c r="AV181" s="12" t="s">
        <v>85</v>
      </c>
      <c r="AW181" s="12" t="s">
        <v>36</v>
      </c>
      <c r="AX181" s="12" t="s">
        <v>75</v>
      </c>
      <c r="AY181" s="205" t="s">
        <v>142</v>
      </c>
    </row>
    <row r="182" spans="2:65" s="12" customFormat="1" ht="11.25">
      <c r="B182" s="194"/>
      <c r="C182" s="195"/>
      <c r="D182" s="196" t="s">
        <v>151</v>
      </c>
      <c r="E182" s="197" t="s">
        <v>19</v>
      </c>
      <c r="F182" s="198" t="s">
        <v>421</v>
      </c>
      <c r="G182" s="195"/>
      <c r="H182" s="199">
        <v>52.779000000000003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151</v>
      </c>
      <c r="AU182" s="205" t="s">
        <v>85</v>
      </c>
      <c r="AV182" s="12" t="s">
        <v>85</v>
      </c>
      <c r="AW182" s="12" t="s">
        <v>36</v>
      </c>
      <c r="AX182" s="12" t="s">
        <v>75</v>
      </c>
      <c r="AY182" s="205" t="s">
        <v>142</v>
      </c>
    </row>
    <row r="183" spans="2:65" s="12" customFormat="1" ht="11.25">
      <c r="B183" s="194"/>
      <c r="C183" s="195"/>
      <c r="D183" s="196" t="s">
        <v>151</v>
      </c>
      <c r="E183" s="197" t="s">
        <v>19</v>
      </c>
      <c r="F183" s="198" t="s">
        <v>422</v>
      </c>
      <c r="G183" s="195"/>
      <c r="H183" s="199">
        <v>-2.5299999999999998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151</v>
      </c>
      <c r="AU183" s="205" t="s">
        <v>85</v>
      </c>
      <c r="AV183" s="12" t="s">
        <v>85</v>
      </c>
      <c r="AW183" s="12" t="s">
        <v>36</v>
      </c>
      <c r="AX183" s="12" t="s">
        <v>75</v>
      </c>
      <c r="AY183" s="205" t="s">
        <v>142</v>
      </c>
    </row>
    <row r="184" spans="2:65" s="12" customFormat="1" ht="11.25">
      <c r="B184" s="194"/>
      <c r="C184" s="195"/>
      <c r="D184" s="196" t="s">
        <v>151</v>
      </c>
      <c r="E184" s="197" t="s">
        <v>19</v>
      </c>
      <c r="F184" s="198" t="s">
        <v>423</v>
      </c>
      <c r="G184" s="195"/>
      <c r="H184" s="199">
        <v>-2.44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151</v>
      </c>
      <c r="AU184" s="205" t="s">
        <v>85</v>
      </c>
      <c r="AV184" s="12" t="s">
        <v>85</v>
      </c>
      <c r="AW184" s="12" t="s">
        <v>36</v>
      </c>
      <c r="AX184" s="12" t="s">
        <v>75</v>
      </c>
      <c r="AY184" s="205" t="s">
        <v>142</v>
      </c>
    </row>
    <row r="185" spans="2:65" s="12" customFormat="1" ht="11.25">
      <c r="B185" s="194"/>
      <c r="C185" s="195"/>
      <c r="D185" s="196" t="s">
        <v>151</v>
      </c>
      <c r="E185" s="197" t="s">
        <v>19</v>
      </c>
      <c r="F185" s="198" t="s">
        <v>424</v>
      </c>
      <c r="G185" s="195"/>
      <c r="H185" s="199">
        <v>2.88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151</v>
      </c>
      <c r="AU185" s="205" t="s">
        <v>85</v>
      </c>
      <c r="AV185" s="12" t="s">
        <v>85</v>
      </c>
      <c r="AW185" s="12" t="s">
        <v>36</v>
      </c>
      <c r="AX185" s="12" t="s">
        <v>75</v>
      </c>
      <c r="AY185" s="205" t="s">
        <v>142</v>
      </c>
    </row>
    <row r="186" spans="2:65" s="12" customFormat="1" ht="11.25">
      <c r="B186" s="194"/>
      <c r="C186" s="195"/>
      <c r="D186" s="196" t="s">
        <v>151</v>
      </c>
      <c r="E186" s="197" t="s">
        <v>19</v>
      </c>
      <c r="F186" s="198" t="s">
        <v>425</v>
      </c>
      <c r="G186" s="195"/>
      <c r="H186" s="199">
        <v>-20.145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151</v>
      </c>
      <c r="AU186" s="205" t="s">
        <v>85</v>
      </c>
      <c r="AV186" s="12" t="s">
        <v>85</v>
      </c>
      <c r="AW186" s="12" t="s">
        <v>36</v>
      </c>
      <c r="AX186" s="12" t="s">
        <v>75</v>
      </c>
      <c r="AY186" s="205" t="s">
        <v>142</v>
      </c>
    </row>
    <row r="187" spans="2:65" s="13" customFormat="1" ht="11.25">
      <c r="B187" s="206"/>
      <c r="C187" s="207"/>
      <c r="D187" s="196" t="s">
        <v>151</v>
      </c>
      <c r="E187" s="208" t="s">
        <v>19</v>
      </c>
      <c r="F187" s="209" t="s">
        <v>154</v>
      </c>
      <c r="G187" s="207"/>
      <c r="H187" s="210">
        <v>47.003999999999998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151</v>
      </c>
      <c r="AU187" s="216" t="s">
        <v>85</v>
      </c>
      <c r="AV187" s="13" t="s">
        <v>149</v>
      </c>
      <c r="AW187" s="13" t="s">
        <v>36</v>
      </c>
      <c r="AX187" s="13" t="s">
        <v>83</v>
      </c>
      <c r="AY187" s="216" t="s">
        <v>142</v>
      </c>
    </row>
    <row r="188" spans="2:65" s="1" customFormat="1" ht="16.5" customHeight="1">
      <c r="B188" s="34"/>
      <c r="C188" s="182" t="s">
        <v>426</v>
      </c>
      <c r="D188" s="182" t="s">
        <v>144</v>
      </c>
      <c r="E188" s="183" t="s">
        <v>427</v>
      </c>
      <c r="F188" s="184" t="s">
        <v>428</v>
      </c>
      <c r="G188" s="185" t="s">
        <v>147</v>
      </c>
      <c r="H188" s="186">
        <v>42.033000000000001</v>
      </c>
      <c r="I188" s="187"/>
      <c r="J188" s="188">
        <f>ROUND(I188*H188,2)</f>
        <v>0</v>
      </c>
      <c r="K188" s="184" t="s">
        <v>19</v>
      </c>
      <c r="L188" s="38"/>
      <c r="M188" s="189" t="s">
        <v>19</v>
      </c>
      <c r="N188" s="190" t="s">
        <v>46</v>
      </c>
      <c r="O188" s="60"/>
      <c r="P188" s="191">
        <f>O188*H188</f>
        <v>0</v>
      </c>
      <c r="Q188" s="191">
        <v>5.2500000000000003E-3</v>
      </c>
      <c r="R188" s="191">
        <f>Q188*H188</f>
        <v>0.22067325000000002</v>
      </c>
      <c r="S188" s="191">
        <v>0</v>
      </c>
      <c r="T188" s="192">
        <f>S188*H188</f>
        <v>0</v>
      </c>
      <c r="AR188" s="17" t="s">
        <v>149</v>
      </c>
      <c r="AT188" s="17" t="s">
        <v>144</v>
      </c>
      <c r="AU188" s="17" t="s">
        <v>85</v>
      </c>
      <c r="AY188" s="17" t="s">
        <v>142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7" t="s">
        <v>83</v>
      </c>
      <c r="BK188" s="193">
        <f>ROUND(I188*H188,2)</f>
        <v>0</v>
      </c>
      <c r="BL188" s="17" t="s">
        <v>149</v>
      </c>
      <c r="BM188" s="17" t="s">
        <v>429</v>
      </c>
    </row>
    <row r="189" spans="2:65" s="12" customFormat="1" ht="11.25">
      <c r="B189" s="194"/>
      <c r="C189" s="195"/>
      <c r="D189" s="196" t="s">
        <v>151</v>
      </c>
      <c r="E189" s="197" t="s">
        <v>19</v>
      </c>
      <c r="F189" s="198" t="s">
        <v>430</v>
      </c>
      <c r="G189" s="195"/>
      <c r="H189" s="199">
        <v>42.033000000000001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151</v>
      </c>
      <c r="AU189" s="205" t="s">
        <v>85</v>
      </c>
      <c r="AV189" s="12" t="s">
        <v>85</v>
      </c>
      <c r="AW189" s="12" t="s">
        <v>36</v>
      </c>
      <c r="AX189" s="12" t="s">
        <v>75</v>
      </c>
      <c r="AY189" s="205" t="s">
        <v>142</v>
      </c>
    </row>
    <row r="190" spans="2:65" s="13" customFormat="1" ht="11.25">
      <c r="B190" s="206"/>
      <c r="C190" s="207"/>
      <c r="D190" s="196" t="s">
        <v>151</v>
      </c>
      <c r="E190" s="208" t="s">
        <v>19</v>
      </c>
      <c r="F190" s="209" t="s">
        <v>154</v>
      </c>
      <c r="G190" s="207"/>
      <c r="H190" s="210">
        <v>42.033000000000001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151</v>
      </c>
      <c r="AU190" s="216" t="s">
        <v>85</v>
      </c>
      <c r="AV190" s="13" t="s">
        <v>149</v>
      </c>
      <c r="AW190" s="13" t="s">
        <v>36</v>
      </c>
      <c r="AX190" s="13" t="s">
        <v>83</v>
      </c>
      <c r="AY190" s="216" t="s">
        <v>142</v>
      </c>
    </row>
    <row r="191" spans="2:65" s="1" customFormat="1" ht="16.5" customHeight="1">
      <c r="B191" s="34"/>
      <c r="C191" s="182" t="s">
        <v>286</v>
      </c>
      <c r="D191" s="182" t="s">
        <v>144</v>
      </c>
      <c r="E191" s="183" t="s">
        <v>431</v>
      </c>
      <c r="F191" s="184" t="s">
        <v>432</v>
      </c>
      <c r="G191" s="185" t="s">
        <v>147</v>
      </c>
      <c r="H191" s="186">
        <v>42.033000000000001</v>
      </c>
      <c r="I191" s="187"/>
      <c r="J191" s="188">
        <f>ROUND(I191*H191,2)</f>
        <v>0</v>
      </c>
      <c r="K191" s="184" t="s">
        <v>19</v>
      </c>
      <c r="L191" s="38"/>
      <c r="M191" s="189" t="s">
        <v>19</v>
      </c>
      <c r="N191" s="190" t="s">
        <v>46</v>
      </c>
      <c r="O191" s="60"/>
      <c r="P191" s="191">
        <f>O191*H191</f>
        <v>0</v>
      </c>
      <c r="Q191" s="191">
        <v>1.848E-2</v>
      </c>
      <c r="R191" s="191">
        <f>Q191*H191</f>
        <v>0.77676984000000004</v>
      </c>
      <c r="S191" s="191">
        <v>0</v>
      </c>
      <c r="T191" s="192">
        <f>S191*H191</f>
        <v>0</v>
      </c>
      <c r="AR191" s="17" t="s">
        <v>149</v>
      </c>
      <c r="AT191" s="17" t="s">
        <v>144</v>
      </c>
      <c r="AU191" s="17" t="s">
        <v>85</v>
      </c>
      <c r="AY191" s="17" t="s">
        <v>142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7" t="s">
        <v>83</v>
      </c>
      <c r="BK191" s="193">
        <f>ROUND(I191*H191,2)</f>
        <v>0</v>
      </c>
      <c r="BL191" s="17" t="s">
        <v>149</v>
      </c>
      <c r="BM191" s="17" t="s">
        <v>433</v>
      </c>
    </row>
    <row r="192" spans="2:65" s="14" customFormat="1" ht="11.25">
      <c r="B192" s="217"/>
      <c r="C192" s="218"/>
      <c r="D192" s="196" t="s">
        <v>151</v>
      </c>
      <c r="E192" s="219" t="s">
        <v>19</v>
      </c>
      <c r="F192" s="220" t="s">
        <v>434</v>
      </c>
      <c r="G192" s="218"/>
      <c r="H192" s="219" t="s">
        <v>19</v>
      </c>
      <c r="I192" s="221"/>
      <c r="J192" s="218"/>
      <c r="K192" s="218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151</v>
      </c>
      <c r="AU192" s="226" t="s">
        <v>85</v>
      </c>
      <c r="AV192" s="14" t="s">
        <v>83</v>
      </c>
      <c r="AW192" s="14" t="s">
        <v>36</v>
      </c>
      <c r="AX192" s="14" t="s">
        <v>75</v>
      </c>
      <c r="AY192" s="226" t="s">
        <v>142</v>
      </c>
    </row>
    <row r="193" spans="2:65" s="12" customFormat="1" ht="11.25">
      <c r="B193" s="194"/>
      <c r="C193" s="195"/>
      <c r="D193" s="196" t="s">
        <v>151</v>
      </c>
      <c r="E193" s="197" t="s">
        <v>19</v>
      </c>
      <c r="F193" s="198" t="s">
        <v>435</v>
      </c>
      <c r="G193" s="195"/>
      <c r="H193" s="199">
        <v>16.46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151</v>
      </c>
      <c r="AU193" s="205" t="s">
        <v>85</v>
      </c>
      <c r="AV193" s="12" t="s">
        <v>85</v>
      </c>
      <c r="AW193" s="12" t="s">
        <v>36</v>
      </c>
      <c r="AX193" s="12" t="s">
        <v>75</v>
      </c>
      <c r="AY193" s="205" t="s">
        <v>142</v>
      </c>
    </row>
    <row r="194" spans="2:65" s="12" customFormat="1" ht="11.25">
      <c r="B194" s="194"/>
      <c r="C194" s="195"/>
      <c r="D194" s="196" t="s">
        <v>151</v>
      </c>
      <c r="E194" s="197" t="s">
        <v>19</v>
      </c>
      <c r="F194" s="198" t="s">
        <v>436</v>
      </c>
      <c r="G194" s="195"/>
      <c r="H194" s="199">
        <v>29.114999999999998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151</v>
      </c>
      <c r="AU194" s="205" t="s">
        <v>85</v>
      </c>
      <c r="AV194" s="12" t="s">
        <v>85</v>
      </c>
      <c r="AW194" s="12" t="s">
        <v>36</v>
      </c>
      <c r="AX194" s="12" t="s">
        <v>75</v>
      </c>
      <c r="AY194" s="205" t="s">
        <v>142</v>
      </c>
    </row>
    <row r="195" spans="2:65" s="12" customFormat="1" ht="11.25">
      <c r="B195" s="194"/>
      <c r="C195" s="195"/>
      <c r="D195" s="196" t="s">
        <v>151</v>
      </c>
      <c r="E195" s="197" t="s">
        <v>19</v>
      </c>
      <c r="F195" s="198" t="s">
        <v>437</v>
      </c>
      <c r="G195" s="195"/>
      <c r="H195" s="199">
        <v>-3.45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151</v>
      </c>
      <c r="AU195" s="205" t="s">
        <v>85</v>
      </c>
      <c r="AV195" s="12" t="s">
        <v>85</v>
      </c>
      <c r="AW195" s="12" t="s">
        <v>36</v>
      </c>
      <c r="AX195" s="12" t="s">
        <v>75</v>
      </c>
      <c r="AY195" s="205" t="s">
        <v>142</v>
      </c>
    </row>
    <row r="196" spans="2:65" s="12" customFormat="1" ht="11.25">
      <c r="B196" s="194"/>
      <c r="C196" s="195"/>
      <c r="D196" s="196" t="s">
        <v>151</v>
      </c>
      <c r="E196" s="197" t="s">
        <v>19</v>
      </c>
      <c r="F196" s="198" t="s">
        <v>438</v>
      </c>
      <c r="G196" s="195"/>
      <c r="H196" s="199">
        <v>-1.952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151</v>
      </c>
      <c r="AU196" s="205" t="s">
        <v>85</v>
      </c>
      <c r="AV196" s="12" t="s">
        <v>85</v>
      </c>
      <c r="AW196" s="12" t="s">
        <v>36</v>
      </c>
      <c r="AX196" s="12" t="s">
        <v>75</v>
      </c>
      <c r="AY196" s="205" t="s">
        <v>142</v>
      </c>
    </row>
    <row r="197" spans="2:65" s="12" customFormat="1" ht="11.25">
      <c r="B197" s="194"/>
      <c r="C197" s="195"/>
      <c r="D197" s="196" t="s">
        <v>151</v>
      </c>
      <c r="E197" s="197" t="s">
        <v>19</v>
      </c>
      <c r="F197" s="198" t="s">
        <v>439</v>
      </c>
      <c r="G197" s="195"/>
      <c r="H197" s="199">
        <v>1.86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151</v>
      </c>
      <c r="AU197" s="205" t="s">
        <v>85</v>
      </c>
      <c r="AV197" s="12" t="s">
        <v>85</v>
      </c>
      <c r="AW197" s="12" t="s">
        <v>36</v>
      </c>
      <c r="AX197" s="12" t="s">
        <v>75</v>
      </c>
      <c r="AY197" s="205" t="s">
        <v>142</v>
      </c>
    </row>
    <row r="198" spans="2:65" s="13" customFormat="1" ht="11.25">
      <c r="B198" s="206"/>
      <c r="C198" s="207"/>
      <c r="D198" s="196" t="s">
        <v>151</v>
      </c>
      <c r="E198" s="208" t="s">
        <v>19</v>
      </c>
      <c r="F198" s="209" t="s">
        <v>154</v>
      </c>
      <c r="G198" s="207"/>
      <c r="H198" s="210">
        <v>42.033000000000001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151</v>
      </c>
      <c r="AU198" s="216" t="s">
        <v>85</v>
      </c>
      <c r="AV198" s="13" t="s">
        <v>149</v>
      </c>
      <c r="AW198" s="13" t="s">
        <v>36</v>
      </c>
      <c r="AX198" s="13" t="s">
        <v>83</v>
      </c>
      <c r="AY198" s="216" t="s">
        <v>142</v>
      </c>
    </row>
    <row r="199" spans="2:65" s="1" customFormat="1" ht="16.5" customHeight="1">
      <c r="B199" s="34"/>
      <c r="C199" s="182" t="s">
        <v>440</v>
      </c>
      <c r="D199" s="182" t="s">
        <v>144</v>
      </c>
      <c r="E199" s="183" t="s">
        <v>441</v>
      </c>
      <c r="F199" s="184" t="s">
        <v>442</v>
      </c>
      <c r="G199" s="185" t="s">
        <v>147</v>
      </c>
      <c r="H199" s="186">
        <v>0.69</v>
      </c>
      <c r="I199" s="187"/>
      <c r="J199" s="188">
        <f>ROUND(I199*H199,2)</f>
        <v>0</v>
      </c>
      <c r="K199" s="184" t="s">
        <v>19</v>
      </c>
      <c r="L199" s="38"/>
      <c r="M199" s="189" t="s">
        <v>19</v>
      </c>
      <c r="N199" s="190" t="s">
        <v>46</v>
      </c>
      <c r="O199" s="60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AR199" s="17" t="s">
        <v>149</v>
      </c>
      <c r="AT199" s="17" t="s">
        <v>144</v>
      </c>
      <c r="AU199" s="17" t="s">
        <v>85</v>
      </c>
      <c r="AY199" s="17" t="s">
        <v>142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7" t="s">
        <v>83</v>
      </c>
      <c r="BK199" s="193">
        <f>ROUND(I199*H199,2)</f>
        <v>0</v>
      </c>
      <c r="BL199" s="17" t="s">
        <v>149</v>
      </c>
      <c r="BM199" s="17" t="s">
        <v>443</v>
      </c>
    </row>
    <row r="200" spans="2:65" s="12" customFormat="1" ht="11.25">
      <c r="B200" s="194"/>
      <c r="C200" s="195"/>
      <c r="D200" s="196" t="s">
        <v>151</v>
      </c>
      <c r="E200" s="197" t="s">
        <v>19</v>
      </c>
      <c r="F200" s="198" t="s">
        <v>444</v>
      </c>
      <c r="G200" s="195"/>
      <c r="H200" s="199">
        <v>0.69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151</v>
      </c>
      <c r="AU200" s="205" t="s">
        <v>85</v>
      </c>
      <c r="AV200" s="12" t="s">
        <v>85</v>
      </c>
      <c r="AW200" s="12" t="s">
        <v>36</v>
      </c>
      <c r="AX200" s="12" t="s">
        <v>75</v>
      </c>
      <c r="AY200" s="205" t="s">
        <v>142</v>
      </c>
    </row>
    <row r="201" spans="2:65" s="13" customFormat="1" ht="11.25">
      <c r="B201" s="206"/>
      <c r="C201" s="207"/>
      <c r="D201" s="196" t="s">
        <v>151</v>
      </c>
      <c r="E201" s="208" t="s">
        <v>19</v>
      </c>
      <c r="F201" s="209" t="s">
        <v>154</v>
      </c>
      <c r="G201" s="207"/>
      <c r="H201" s="210">
        <v>0.69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151</v>
      </c>
      <c r="AU201" s="216" t="s">
        <v>85</v>
      </c>
      <c r="AV201" s="13" t="s">
        <v>149</v>
      </c>
      <c r="AW201" s="13" t="s">
        <v>36</v>
      </c>
      <c r="AX201" s="13" t="s">
        <v>83</v>
      </c>
      <c r="AY201" s="216" t="s">
        <v>142</v>
      </c>
    </row>
    <row r="202" spans="2:65" s="1" customFormat="1" ht="16.5" customHeight="1">
      <c r="B202" s="34"/>
      <c r="C202" s="182" t="s">
        <v>445</v>
      </c>
      <c r="D202" s="182" t="s">
        <v>144</v>
      </c>
      <c r="E202" s="183" t="s">
        <v>446</v>
      </c>
      <c r="F202" s="184" t="s">
        <v>447</v>
      </c>
      <c r="G202" s="185" t="s">
        <v>147</v>
      </c>
      <c r="H202" s="186">
        <v>67.149000000000001</v>
      </c>
      <c r="I202" s="187"/>
      <c r="J202" s="188">
        <f>ROUND(I202*H202,2)</f>
        <v>0</v>
      </c>
      <c r="K202" s="184" t="s">
        <v>19</v>
      </c>
      <c r="L202" s="38"/>
      <c r="M202" s="189" t="s">
        <v>19</v>
      </c>
      <c r="N202" s="190" t="s">
        <v>46</v>
      </c>
      <c r="O202" s="60"/>
      <c r="P202" s="191">
        <f>O202*H202</f>
        <v>0</v>
      </c>
      <c r="Q202" s="191">
        <v>2.7299999999999998E-3</v>
      </c>
      <c r="R202" s="191">
        <f>Q202*H202</f>
        <v>0.18331676999999999</v>
      </c>
      <c r="S202" s="191">
        <v>0</v>
      </c>
      <c r="T202" s="192">
        <f>S202*H202</f>
        <v>0</v>
      </c>
      <c r="AR202" s="17" t="s">
        <v>149</v>
      </c>
      <c r="AT202" s="17" t="s">
        <v>144</v>
      </c>
      <c r="AU202" s="17" t="s">
        <v>85</v>
      </c>
      <c r="AY202" s="17" t="s">
        <v>142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7" t="s">
        <v>83</v>
      </c>
      <c r="BK202" s="193">
        <f>ROUND(I202*H202,2)</f>
        <v>0</v>
      </c>
      <c r="BL202" s="17" t="s">
        <v>149</v>
      </c>
      <c r="BM202" s="17" t="s">
        <v>448</v>
      </c>
    </row>
    <row r="203" spans="2:65" s="12" customFormat="1" ht="11.25">
      <c r="B203" s="194"/>
      <c r="C203" s="195"/>
      <c r="D203" s="196" t="s">
        <v>151</v>
      </c>
      <c r="E203" s="197" t="s">
        <v>19</v>
      </c>
      <c r="F203" s="198" t="s">
        <v>420</v>
      </c>
      <c r="G203" s="195"/>
      <c r="H203" s="199">
        <v>16.46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151</v>
      </c>
      <c r="AU203" s="205" t="s">
        <v>85</v>
      </c>
      <c r="AV203" s="12" t="s">
        <v>85</v>
      </c>
      <c r="AW203" s="12" t="s">
        <v>36</v>
      </c>
      <c r="AX203" s="12" t="s">
        <v>75</v>
      </c>
      <c r="AY203" s="205" t="s">
        <v>142</v>
      </c>
    </row>
    <row r="204" spans="2:65" s="12" customFormat="1" ht="11.25">
      <c r="B204" s="194"/>
      <c r="C204" s="195"/>
      <c r="D204" s="196" t="s">
        <v>151</v>
      </c>
      <c r="E204" s="197" t="s">
        <v>19</v>
      </c>
      <c r="F204" s="198" t="s">
        <v>421</v>
      </c>
      <c r="G204" s="195"/>
      <c r="H204" s="199">
        <v>52.779000000000003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151</v>
      </c>
      <c r="AU204" s="205" t="s">
        <v>85</v>
      </c>
      <c r="AV204" s="12" t="s">
        <v>85</v>
      </c>
      <c r="AW204" s="12" t="s">
        <v>36</v>
      </c>
      <c r="AX204" s="12" t="s">
        <v>75</v>
      </c>
      <c r="AY204" s="205" t="s">
        <v>142</v>
      </c>
    </row>
    <row r="205" spans="2:65" s="12" customFormat="1" ht="11.25">
      <c r="B205" s="194"/>
      <c r="C205" s="195"/>
      <c r="D205" s="196" t="s">
        <v>151</v>
      </c>
      <c r="E205" s="197" t="s">
        <v>19</v>
      </c>
      <c r="F205" s="198" t="s">
        <v>422</v>
      </c>
      <c r="G205" s="195"/>
      <c r="H205" s="199">
        <v>-2.5299999999999998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151</v>
      </c>
      <c r="AU205" s="205" t="s">
        <v>85</v>
      </c>
      <c r="AV205" s="12" t="s">
        <v>85</v>
      </c>
      <c r="AW205" s="12" t="s">
        <v>36</v>
      </c>
      <c r="AX205" s="12" t="s">
        <v>75</v>
      </c>
      <c r="AY205" s="205" t="s">
        <v>142</v>
      </c>
    </row>
    <row r="206" spans="2:65" s="12" customFormat="1" ht="11.25">
      <c r="B206" s="194"/>
      <c r="C206" s="195"/>
      <c r="D206" s="196" t="s">
        <v>151</v>
      </c>
      <c r="E206" s="197" t="s">
        <v>19</v>
      </c>
      <c r="F206" s="198" t="s">
        <v>423</v>
      </c>
      <c r="G206" s="195"/>
      <c r="H206" s="199">
        <v>-2.44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151</v>
      </c>
      <c r="AU206" s="205" t="s">
        <v>85</v>
      </c>
      <c r="AV206" s="12" t="s">
        <v>85</v>
      </c>
      <c r="AW206" s="12" t="s">
        <v>36</v>
      </c>
      <c r="AX206" s="12" t="s">
        <v>75</v>
      </c>
      <c r="AY206" s="205" t="s">
        <v>142</v>
      </c>
    </row>
    <row r="207" spans="2:65" s="12" customFormat="1" ht="11.25">
      <c r="B207" s="194"/>
      <c r="C207" s="195"/>
      <c r="D207" s="196" t="s">
        <v>151</v>
      </c>
      <c r="E207" s="197" t="s">
        <v>19</v>
      </c>
      <c r="F207" s="198" t="s">
        <v>424</v>
      </c>
      <c r="G207" s="195"/>
      <c r="H207" s="199">
        <v>2.88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151</v>
      </c>
      <c r="AU207" s="205" t="s">
        <v>85</v>
      </c>
      <c r="AV207" s="12" t="s">
        <v>85</v>
      </c>
      <c r="AW207" s="12" t="s">
        <v>36</v>
      </c>
      <c r="AX207" s="12" t="s">
        <v>75</v>
      </c>
      <c r="AY207" s="205" t="s">
        <v>142</v>
      </c>
    </row>
    <row r="208" spans="2:65" s="13" customFormat="1" ht="11.25">
      <c r="B208" s="206"/>
      <c r="C208" s="207"/>
      <c r="D208" s="196" t="s">
        <v>151</v>
      </c>
      <c r="E208" s="208" t="s">
        <v>19</v>
      </c>
      <c r="F208" s="209" t="s">
        <v>154</v>
      </c>
      <c r="G208" s="207"/>
      <c r="H208" s="210">
        <v>67.149000000000001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151</v>
      </c>
      <c r="AU208" s="216" t="s">
        <v>85</v>
      </c>
      <c r="AV208" s="13" t="s">
        <v>149</v>
      </c>
      <c r="AW208" s="13" t="s">
        <v>36</v>
      </c>
      <c r="AX208" s="13" t="s">
        <v>83</v>
      </c>
      <c r="AY208" s="216" t="s">
        <v>142</v>
      </c>
    </row>
    <row r="209" spans="2:65" s="1" customFormat="1" ht="16.5" customHeight="1">
      <c r="B209" s="34"/>
      <c r="C209" s="182" t="s">
        <v>449</v>
      </c>
      <c r="D209" s="182" t="s">
        <v>144</v>
      </c>
      <c r="E209" s="183" t="s">
        <v>450</v>
      </c>
      <c r="F209" s="184" t="s">
        <v>451</v>
      </c>
      <c r="G209" s="185" t="s">
        <v>147</v>
      </c>
      <c r="H209" s="186">
        <v>109.452</v>
      </c>
      <c r="I209" s="187"/>
      <c r="J209" s="188">
        <f>ROUND(I209*H209,2)</f>
        <v>0</v>
      </c>
      <c r="K209" s="184" t="s">
        <v>19</v>
      </c>
      <c r="L209" s="38"/>
      <c r="M209" s="189" t="s">
        <v>19</v>
      </c>
      <c r="N209" s="190" t="s">
        <v>46</v>
      </c>
      <c r="O209" s="60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7" t="s">
        <v>149</v>
      </c>
      <c r="AT209" s="17" t="s">
        <v>144</v>
      </c>
      <c r="AU209" s="17" t="s">
        <v>85</v>
      </c>
      <c r="AY209" s="17" t="s">
        <v>142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7" t="s">
        <v>83</v>
      </c>
      <c r="BK209" s="193">
        <f>ROUND(I209*H209,2)</f>
        <v>0</v>
      </c>
      <c r="BL209" s="17" t="s">
        <v>149</v>
      </c>
      <c r="BM209" s="17" t="s">
        <v>452</v>
      </c>
    </row>
    <row r="210" spans="2:65" s="12" customFormat="1" ht="11.25">
      <c r="B210" s="194"/>
      <c r="C210" s="195"/>
      <c r="D210" s="196" t="s">
        <v>151</v>
      </c>
      <c r="E210" s="197" t="s">
        <v>19</v>
      </c>
      <c r="F210" s="198" t="s">
        <v>453</v>
      </c>
      <c r="G210" s="195"/>
      <c r="H210" s="199">
        <v>109.452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151</v>
      </c>
      <c r="AU210" s="205" t="s">
        <v>85</v>
      </c>
      <c r="AV210" s="12" t="s">
        <v>85</v>
      </c>
      <c r="AW210" s="12" t="s">
        <v>36</v>
      </c>
      <c r="AX210" s="12" t="s">
        <v>75</v>
      </c>
      <c r="AY210" s="205" t="s">
        <v>142</v>
      </c>
    </row>
    <row r="211" spans="2:65" s="13" customFormat="1" ht="11.25">
      <c r="B211" s="206"/>
      <c r="C211" s="207"/>
      <c r="D211" s="196" t="s">
        <v>151</v>
      </c>
      <c r="E211" s="208" t="s">
        <v>19</v>
      </c>
      <c r="F211" s="209" t="s">
        <v>154</v>
      </c>
      <c r="G211" s="207"/>
      <c r="H211" s="210">
        <v>109.452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151</v>
      </c>
      <c r="AU211" s="216" t="s">
        <v>85</v>
      </c>
      <c r="AV211" s="13" t="s">
        <v>149</v>
      </c>
      <c r="AW211" s="13" t="s">
        <v>36</v>
      </c>
      <c r="AX211" s="13" t="s">
        <v>83</v>
      </c>
      <c r="AY211" s="216" t="s">
        <v>142</v>
      </c>
    </row>
    <row r="212" spans="2:65" s="1" customFormat="1" ht="16.5" customHeight="1">
      <c r="B212" s="34"/>
      <c r="C212" s="182" t="s">
        <v>454</v>
      </c>
      <c r="D212" s="182" t="s">
        <v>144</v>
      </c>
      <c r="E212" s="183" t="s">
        <v>455</v>
      </c>
      <c r="F212" s="184" t="s">
        <v>456</v>
      </c>
      <c r="G212" s="185" t="s">
        <v>161</v>
      </c>
      <c r="H212" s="186">
        <v>2.44</v>
      </c>
      <c r="I212" s="187"/>
      <c r="J212" s="188">
        <f>ROUND(I212*H212,2)</f>
        <v>0</v>
      </c>
      <c r="K212" s="184" t="s">
        <v>19</v>
      </c>
      <c r="L212" s="38"/>
      <c r="M212" s="189" t="s">
        <v>19</v>
      </c>
      <c r="N212" s="190" t="s">
        <v>46</v>
      </c>
      <c r="O212" s="60"/>
      <c r="P212" s="191">
        <f>O212*H212</f>
        <v>0</v>
      </c>
      <c r="Q212" s="191">
        <v>1.0323000000000001E-2</v>
      </c>
      <c r="R212" s="191">
        <f>Q212*H212</f>
        <v>2.5188120000000001E-2</v>
      </c>
      <c r="S212" s="191">
        <v>0</v>
      </c>
      <c r="T212" s="192">
        <f>S212*H212</f>
        <v>0</v>
      </c>
      <c r="AR212" s="17" t="s">
        <v>149</v>
      </c>
      <c r="AT212" s="17" t="s">
        <v>144</v>
      </c>
      <c r="AU212" s="17" t="s">
        <v>85</v>
      </c>
      <c r="AY212" s="17" t="s">
        <v>142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7" t="s">
        <v>83</v>
      </c>
      <c r="BK212" s="193">
        <f>ROUND(I212*H212,2)</f>
        <v>0</v>
      </c>
      <c r="BL212" s="17" t="s">
        <v>149</v>
      </c>
      <c r="BM212" s="17" t="s">
        <v>457</v>
      </c>
    </row>
    <row r="213" spans="2:65" s="12" customFormat="1" ht="11.25">
      <c r="B213" s="194"/>
      <c r="C213" s="195"/>
      <c r="D213" s="196" t="s">
        <v>151</v>
      </c>
      <c r="E213" s="197" t="s">
        <v>19</v>
      </c>
      <c r="F213" s="198" t="s">
        <v>458</v>
      </c>
      <c r="G213" s="195"/>
      <c r="H213" s="199">
        <v>2.44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151</v>
      </c>
      <c r="AU213" s="205" t="s">
        <v>85</v>
      </c>
      <c r="AV213" s="12" t="s">
        <v>85</v>
      </c>
      <c r="AW213" s="12" t="s">
        <v>36</v>
      </c>
      <c r="AX213" s="12" t="s">
        <v>75</v>
      </c>
      <c r="AY213" s="205" t="s">
        <v>142</v>
      </c>
    </row>
    <row r="214" spans="2:65" s="13" customFormat="1" ht="11.25">
      <c r="B214" s="206"/>
      <c r="C214" s="207"/>
      <c r="D214" s="196" t="s">
        <v>151</v>
      </c>
      <c r="E214" s="208" t="s">
        <v>19</v>
      </c>
      <c r="F214" s="209" t="s">
        <v>154</v>
      </c>
      <c r="G214" s="207"/>
      <c r="H214" s="210">
        <v>2.44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151</v>
      </c>
      <c r="AU214" s="216" t="s">
        <v>85</v>
      </c>
      <c r="AV214" s="13" t="s">
        <v>149</v>
      </c>
      <c r="AW214" s="13" t="s">
        <v>36</v>
      </c>
      <c r="AX214" s="13" t="s">
        <v>83</v>
      </c>
      <c r="AY214" s="216" t="s">
        <v>142</v>
      </c>
    </row>
    <row r="215" spans="2:65" s="1" customFormat="1" ht="16.5" customHeight="1">
      <c r="B215" s="34"/>
      <c r="C215" s="182" t="s">
        <v>459</v>
      </c>
      <c r="D215" s="182" t="s">
        <v>144</v>
      </c>
      <c r="E215" s="183" t="s">
        <v>401</v>
      </c>
      <c r="F215" s="184" t="s">
        <v>402</v>
      </c>
      <c r="G215" s="185" t="s">
        <v>147</v>
      </c>
      <c r="H215" s="186">
        <v>42.033000000000001</v>
      </c>
      <c r="I215" s="187"/>
      <c r="J215" s="188">
        <f>ROUND(I215*H215,2)</f>
        <v>0</v>
      </c>
      <c r="K215" s="184" t="s">
        <v>19</v>
      </c>
      <c r="L215" s="38"/>
      <c r="M215" s="189" t="s">
        <v>19</v>
      </c>
      <c r="N215" s="190" t="s">
        <v>46</v>
      </c>
      <c r="O215" s="60"/>
      <c r="P215" s="191">
        <f>O215*H215</f>
        <v>0</v>
      </c>
      <c r="Q215" s="191">
        <v>0</v>
      </c>
      <c r="R215" s="191">
        <f>Q215*H215</f>
        <v>0</v>
      </c>
      <c r="S215" s="191">
        <v>1.4E-2</v>
      </c>
      <c r="T215" s="192">
        <f>S215*H215</f>
        <v>0.58846200000000004</v>
      </c>
      <c r="AR215" s="17" t="s">
        <v>149</v>
      </c>
      <c r="AT215" s="17" t="s">
        <v>144</v>
      </c>
      <c r="AU215" s="17" t="s">
        <v>85</v>
      </c>
      <c r="AY215" s="17" t="s">
        <v>142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7" t="s">
        <v>83</v>
      </c>
      <c r="BK215" s="193">
        <f>ROUND(I215*H215,2)</f>
        <v>0</v>
      </c>
      <c r="BL215" s="17" t="s">
        <v>149</v>
      </c>
      <c r="BM215" s="17" t="s">
        <v>460</v>
      </c>
    </row>
    <row r="216" spans="2:65" s="11" customFormat="1" ht="22.9" customHeight="1">
      <c r="B216" s="166"/>
      <c r="C216" s="167"/>
      <c r="D216" s="168" t="s">
        <v>74</v>
      </c>
      <c r="E216" s="180" t="s">
        <v>461</v>
      </c>
      <c r="F216" s="180" t="s">
        <v>462</v>
      </c>
      <c r="G216" s="167"/>
      <c r="H216" s="167"/>
      <c r="I216" s="170"/>
      <c r="J216" s="181">
        <f>BK216</f>
        <v>0</v>
      </c>
      <c r="K216" s="167"/>
      <c r="L216" s="172"/>
      <c r="M216" s="173"/>
      <c r="N216" s="174"/>
      <c r="O216" s="174"/>
      <c r="P216" s="175">
        <f>SUM(P217:P232)</f>
        <v>0</v>
      </c>
      <c r="Q216" s="174"/>
      <c r="R216" s="175">
        <f>SUM(R217:R232)</f>
        <v>25.037553604682799</v>
      </c>
      <c r="S216" s="174"/>
      <c r="T216" s="176">
        <f>SUM(T217:T232)</f>
        <v>0</v>
      </c>
      <c r="AR216" s="177" t="s">
        <v>83</v>
      </c>
      <c r="AT216" s="178" t="s">
        <v>74</v>
      </c>
      <c r="AU216" s="178" t="s">
        <v>83</v>
      </c>
      <c r="AY216" s="177" t="s">
        <v>142</v>
      </c>
      <c r="BK216" s="179">
        <f>SUM(BK217:BK232)</f>
        <v>0</v>
      </c>
    </row>
    <row r="217" spans="2:65" s="1" customFormat="1" ht="16.5" customHeight="1">
      <c r="B217" s="34"/>
      <c r="C217" s="182" t="s">
        <v>463</v>
      </c>
      <c r="D217" s="182" t="s">
        <v>144</v>
      </c>
      <c r="E217" s="183" t="s">
        <v>464</v>
      </c>
      <c r="F217" s="184" t="s">
        <v>465</v>
      </c>
      <c r="G217" s="185" t="s">
        <v>173</v>
      </c>
      <c r="H217" s="186">
        <v>5.8170000000000002</v>
      </c>
      <c r="I217" s="187"/>
      <c r="J217" s="188">
        <f>ROUND(I217*H217,2)</f>
        <v>0</v>
      </c>
      <c r="K217" s="184" t="s">
        <v>19</v>
      </c>
      <c r="L217" s="38"/>
      <c r="M217" s="189" t="s">
        <v>19</v>
      </c>
      <c r="N217" s="190" t="s">
        <v>46</v>
      </c>
      <c r="O217" s="60"/>
      <c r="P217" s="191">
        <f>O217*H217</f>
        <v>0</v>
      </c>
      <c r="Q217" s="191">
        <v>2.2563399999999998</v>
      </c>
      <c r="R217" s="191">
        <f>Q217*H217</f>
        <v>13.12512978</v>
      </c>
      <c r="S217" s="191">
        <v>0</v>
      </c>
      <c r="T217" s="192">
        <f>S217*H217</f>
        <v>0</v>
      </c>
      <c r="AR217" s="17" t="s">
        <v>149</v>
      </c>
      <c r="AT217" s="17" t="s">
        <v>144</v>
      </c>
      <c r="AU217" s="17" t="s">
        <v>85</v>
      </c>
      <c r="AY217" s="17" t="s">
        <v>142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7" t="s">
        <v>83</v>
      </c>
      <c r="BK217" s="193">
        <f>ROUND(I217*H217,2)</f>
        <v>0</v>
      </c>
      <c r="BL217" s="17" t="s">
        <v>149</v>
      </c>
      <c r="BM217" s="17" t="s">
        <v>466</v>
      </c>
    </row>
    <row r="218" spans="2:65" s="14" customFormat="1" ht="11.25">
      <c r="B218" s="217"/>
      <c r="C218" s="218"/>
      <c r="D218" s="196" t="s">
        <v>151</v>
      </c>
      <c r="E218" s="219" t="s">
        <v>19</v>
      </c>
      <c r="F218" s="220" t="s">
        <v>467</v>
      </c>
      <c r="G218" s="218"/>
      <c r="H218" s="219" t="s">
        <v>19</v>
      </c>
      <c r="I218" s="221"/>
      <c r="J218" s="218"/>
      <c r="K218" s="218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151</v>
      </c>
      <c r="AU218" s="226" t="s">
        <v>85</v>
      </c>
      <c r="AV218" s="14" t="s">
        <v>83</v>
      </c>
      <c r="AW218" s="14" t="s">
        <v>36</v>
      </c>
      <c r="AX218" s="14" t="s">
        <v>75</v>
      </c>
      <c r="AY218" s="226" t="s">
        <v>142</v>
      </c>
    </row>
    <row r="219" spans="2:65" s="12" customFormat="1" ht="11.25">
      <c r="B219" s="194"/>
      <c r="C219" s="195"/>
      <c r="D219" s="196" t="s">
        <v>151</v>
      </c>
      <c r="E219" s="197" t="s">
        <v>19</v>
      </c>
      <c r="F219" s="198" t="s">
        <v>468</v>
      </c>
      <c r="G219" s="195"/>
      <c r="H219" s="199">
        <v>2.7629999999999999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151</v>
      </c>
      <c r="AU219" s="205" t="s">
        <v>85</v>
      </c>
      <c r="AV219" s="12" t="s">
        <v>85</v>
      </c>
      <c r="AW219" s="12" t="s">
        <v>36</v>
      </c>
      <c r="AX219" s="12" t="s">
        <v>75</v>
      </c>
      <c r="AY219" s="205" t="s">
        <v>142</v>
      </c>
    </row>
    <row r="220" spans="2:65" s="12" customFormat="1" ht="11.25">
      <c r="B220" s="194"/>
      <c r="C220" s="195"/>
      <c r="D220" s="196" t="s">
        <v>151</v>
      </c>
      <c r="E220" s="197" t="s">
        <v>19</v>
      </c>
      <c r="F220" s="198" t="s">
        <v>469</v>
      </c>
      <c r="G220" s="195"/>
      <c r="H220" s="199">
        <v>2.9089999999999998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151</v>
      </c>
      <c r="AU220" s="205" t="s">
        <v>85</v>
      </c>
      <c r="AV220" s="12" t="s">
        <v>85</v>
      </c>
      <c r="AW220" s="12" t="s">
        <v>36</v>
      </c>
      <c r="AX220" s="12" t="s">
        <v>75</v>
      </c>
      <c r="AY220" s="205" t="s">
        <v>142</v>
      </c>
    </row>
    <row r="221" spans="2:65" s="12" customFormat="1" ht="11.25">
      <c r="B221" s="194"/>
      <c r="C221" s="195"/>
      <c r="D221" s="196" t="s">
        <v>151</v>
      </c>
      <c r="E221" s="197" t="s">
        <v>19</v>
      </c>
      <c r="F221" s="198" t="s">
        <v>470</v>
      </c>
      <c r="G221" s="195"/>
      <c r="H221" s="199">
        <v>0.14499999999999999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151</v>
      </c>
      <c r="AU221" s="205" t="s">
        <v>85</v>
      </c>
      <c r="AV221" s="12" t="s">
        <v>85</v>
      </c>
      <c r="AW221" s="12" t="s">
        <v>36</v>
      </c>
      <c r="AX221" s="12" t="s">
        <v>75</v>
      </c>
      <c r="AY221" s="205" t="s">
        <v>142</v>
      </c>
    </row>
    <row r="222" spans="2:65" s="13" customFormat="1" ht="11.25">
      <c r="B222" s="206"/>
      <c r="C222" s="207"/>
      <c r="D222" s="196" t="s">
        <v>151</v>
      </c>
      <c r="E222" s="208" t="s">
        <v>19</v>
      </c>
      <c r="F222" s="209" t="s">
        <v>154</v>
      </c>
      <c r="G222" s="207"/>
      <c r="H222" s="210">
        <v>5.8170000000000002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151</v>
      </c>
      <c r="AU222" s="216" t="s">
        <v>85</v>
      </c>
      <c r="AV222" s="13" t="s">
        <v>149</v>
      </c>
      <c r="AW222" s="13" t="s">
        <v>36</v>
      </c>
      <c r="AX222" s="13" t="s">
        <v>83</v>
      </c>
      <c r="AY222" s="216" t="s">
        <v>142</v>
      </c>
    </row>
    <row r="223" spans="2:65" s="1" customFormat="1" ht="16.5" customHeight="1">
      <c r="B223" s="34"/>
      <c r="C223" s="182" t="s">
        <v>471</v>
      </c>
      <c r="D223" s="182" t="s">
        <v>144</v>
      </c>
      <c r="E223" s="183" t="s">
        <v>472</v>
      </c>
      <c r="F223" s="184" t="s">
        <v>473</v>
      </c>
      <c r="G223" s="185" t="s">
        <v>215</v>
      </c>
      <c r="H223" s="186">
        <v>0.124</v>
      </c>
      <c r="I223" s="187"/>
      <c r="J223" s="188">
        <f>ROUND(I223*H223,2)</f>
        <v>0</v>
      </c>
      <c r="K223" s="184" t="s">
        <v>19</v>
      </c>
      <c r="L223" s="38"/>
      <c r="M223" s="189" t="s">
        <v>19</v>
      </c>
      <c r="N223" s="190" t="s">
        <v>46</v>
      </c>
      <c r="O223" s="60"/>
      <c r="P223" s="191">
        <f>O223*H223</f>
        <v>0</v>
      </c>
      <c r="Q223" s="191">
        <v>1.0627727796999999</v>
      </c>
      <c r="R223" s="191">
        <f>Q223*H223</f>
        <v>0.1317838246828</v>
      </c>
      <c r="S223" s="191">
        <v>0</v>
      </c>
      <c r="T223" s="192">
        <f>S223*H223</f>
        <v>0</v>
      </c>
      <c r="AR223" s="17" t="s">
        <v>149</v>
      </c>
      <c r="AT223" s="17" t="s">
        <v>144</v>
      </c>
      <c r="AU223" s="17" t="s">
        <v>85</v>
      </c>
      <c r="AY223" s="17" t="s">
        <v>142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7" t="s">
        <v>83</v>
      </c>
      <c r="BK223" s="193">
        <f>ROUND(I223*H223,2)</f>
        <v>0</v>
      </c>
      <c r="BL223" s="17" t="s">
        <v>149</v>
      </c>
      <c r="BM223" s="17" t="s">
        <v>474</v>
      </c>
    </row>
    <row r="224" spans="2:65" s="12" customFormat="1" ht="11.25">
      <c r="B224" s="194"/>
      <c r="C224" s="195"/>
      <c r="D224" s="196" t="s">
        <v>151</v>
      </c>
      <c r="E224" s="197" t="s">
        <v>19</v>
      </c>
      <c r="F224" s="198" t="s">
        <v>475</v>
      </c>
      <c r="G224" s="195"/>
      <c r="H224" s="199">
        <v>5.8999999999999997E-2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151</v>
      </c>
      <c r="AU224" s="205" t="s">
        <v>85</v>
      </c>
      <c r="AV224" s="12" t="s">
        <v>85</v>
      </c>
      <c r="AW224" s="12" t="s">
        <v>36</v>
      </c>
      <c r="AX224" s="12" t="s">
        <v>75</v>
      </c>
      <c r="AY224" s="205" t="s">
        <v>142</v>
      </c>
    </row>
    <row r="225" spans="2:65" s="12" customFormat="1" ht="11.25">
      <c r="B225" s="194"/>
      <c r="C225" s="195"/>
      <c r="D225" s="196" t="s">
        <v>151</v>
      </c>
      <c r="E225" s="197" t="s">
        <v>19</v>
      </c>
      <c r="F225" s="198" t="s">
        <v>476</v>
      </c>
      <c r="G225" s="195"/>
      <c r="H225" s="199">
        <v>6.2E-2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151</v>
      </c>
      <c r="AU225" s="205" t="s">
        <v>85</v>
      </c>
      <c r="AV225" s="12" t="s">
        <v>85</v>
      </c>
      <c r="AW225" s="12" t="s">
        <v>36</v>
      </c>
      <c r="AX225" s="12" t="s">
        <v>75</v>
      </c>
      <c r="AY225" s="205" t="s">
        <v>142</v>
      </c>
    </row>
    <row r="226" spans="2:65" s="12" customFormat="1" ht="11.25">
      <c r="B226" s="194"/>
      <c r="C226" s="195"/>
      <c r="D226" s="196" t="s">
        <v>151</v>
      </c>
      <c r="E226" s="197" t="s">
        <v>19</v>
      </c>
      <c r="F226" s="198" t="s">
        <v>477</v>
      </c>
      <c r="G226" s="195"/>
      <c r="H226" s="199">
        <v>3.0000000000000001E-3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151</v>
      </c>
      <c r="AU226" s="205" t="s">
        <v>85</v>
      </c>
      <c r="AV226" s="12" t="s">
        <v>85</v>
      </c>
      <c r="AW226" s="12" t="s">
        <v>36</v>
      </c>
      <c r="AX226" s="12" t="s">
        <v>75</v>
      </c>
      <c r="AY226" s="205" t="s">
        <v>142</v>
      </c>
    </row>
    <row r="227" spans="2:65" s="13" customFormat="1" ht="11.25">
      <c r="B227" s="206"/>
      <c r="C227" s="207"/>
      <c r="D227" s="196" t="s">
        <v>151</v>
      </c>
      <c r="E227" s="208" t="s">
        <v>19</v>
      </c>
      <c r="F227" s="209" t="s">
        <v>154</v>
      </c>
      <c r="G227" s="207"/>
      <c r="H227" s="210">
        <v>0.124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151</v>
      </c>
      <c r="AU227" s="216" t="s">
        <v>85</v>
      </c>
      <c r="AV227" s="13" t="s">
        <v>149</v>
      </c>
      <c r="AW227" s="13" t="s">
        <v>36</v>
      </c>
      <c r="AX227" s="13" t="s">
        <v>83</v>
      </c>
      <c r="AY227" s="216" t="s">
        <v>142</v>
      </c>
    </row>
    <row r="228" spans="2:65" s="1" customFormat="1" ht="16.5" customHeight="1">
      <c r="B228" s="34"/>
      <c r="C228" s="182" t="s">
        <v>478</v>
      </c>
      <c r="D228" s="182" t="s">
        <v>144</v>
      </c>
      <c r="E228" s="183" t="s">
        <v>479</v>
      </c>
      <c r="F228" s="184" t="s">
        <v>480</v>
      </c>
      <c r="G228" s="185" t="s">
        <v>173</v>
      </c>
      <c r="H228" s="186">
        <v>5.4539999999999997</v>
      </c>
      <c r="I228" s="187"/>
      <c r="J228" s="188">
        <f>ROUND(I228*H228,2)</f>
        <v>0</v>
      </c>
      <c r="K228" s="184" t="s">
        <v>19</v>
      </c>
      <c r="L228" s="38"/>
      <c r="M228" s="189" t="s">
        <v>19</v>
      </c>
      <c r="N228" s="190" t="s">
        <v>46</v>
      </c>
      <c r="O228" s="60"/>
      <c r="P228" s="191">
        <f>O228*H228</f>
        <v>0</v>
      </c>
      <c r="Q228" s="191">
        <v>2.16</v>
      </c>
      <c r="R228" s="191">
        <f>Q228*H228</f>
        <v>11.78064</v>
      </c>
      <c r="S228" s="191">
        <v>0</v>
      </c>
      <c r="T228" s="192">
        <f>S228*H228</f>
        <v>0</v>
      </c>
      <c r="AR228" s="17" t="s">
        <v>149</v>
      </c>
      <c r="AT228" s="17" t="s">
        <v>144</v>
      </c>
      <c r="AU228" s="17" t="s">
        <v>85</v>
      </c>
      <c r="AY228" s="17" t="s">
        <v>142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7" t="s">
        <v>83</v>
      </c>
      <c r="BK228" s="193">
        <f>ROUND(I228*H228,2)</f>
        <v>0</v>
      </c>
      <c r="BL228" s="17" t="s">
        <v>149</v>
      </c>
      <c r="BM228" s="17" t="s">
        <v>481</v>
      </c>
    </row>
    <row r="229" spans="2:65" s="12" customFormat="1" ht="11.25">
      <c r="B229" s="194"/>
      <c r="C229" s="195"/>
      <c r="D229" s="196" t="s">
        <v>151</v>
      </c>
      <c r="E229" s="197" t="s">
        <v>19</v>
      </c>
      <c r="F229" s="198" t="s">
        <v>482</v>
      </c>
      <c r="G229" s="195"/>
      <c r="H229" s="199">
        <v>2.5910000000000002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151</v>
      </c>
      <c r="AU229" s="205" t="s">
        <v>85</v>
      </c>
      <c r="AV229" s="12" t="s">
        <v>85</v>
      </c>
      <c r="AW229" s="12" t="s">
        <v>36</v>
      </c>
      <c r="AX229" s="12" t="s">
        <v>75</v>
      </c>
      <c r="AY229" s="205" t="s">
        <v>142</v>
      </c>
    </row>
    <row r="230" spans="2:65" s="12" customFormat="1" ht="11.25">
      <c r="B230" s="194"/>
      <c r="C230" s="195"/>
      <c r="D230" s="196" t="s">
        <v>151</v>
      </c>
      <c r="E230" s="197" t="s">
        <v>19</v>
      </c>
      <c r="F230" s="198" t="s">
        <v>483</v>
      </c>
      <c r="G230" s="195"/>
      <c r="H230" s="199">
        <v>2.7269999999999999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151</v>
      </c>
      <c r="AU230" s="205" t="s">
        <v>85</v>
      </c>
      <c r="AV230" s="12" t="s">
        <v>85</v>
      </c>
      <c r="AW230" s="12" t="s">
        <v>36</v>
      </c>
      <c r="AX230" s="12" t="s">
        <v>75</v>
      </c>
      <c r="AY230" s="205" t="s">
        <v>142</v>
      </c>
    </row>
    <row r="231" spans="2:65" s="12" customFormat="1" ht="11.25">
      <c r="B231" s="194"/>
      <c r="C231" s="195"/>
      <c r="D231" s="196" t="s">
        <v>151</v>
      </c>
      <c r="E231" s="197" t="s">
        <v>19</v>
      </c>
      <c r="F231" s="198" t="s">
        <v>484</v>
      </c>
      <c r="G231" s="195"/>
      <c r="H231" s="199">
        <v>0.13600000000000001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151</v>
      </c>
      <c r="AU231" s="205" t="s">
        <v>85</v>
      </c>
      <c r="AV231" s="12" t="s">
        <v>85</v>
      </c>
      <c r="AW231" s="12" t="s">
        <v>36</v>
      </c>
      <c r="AX231" s="12" t="s">
        <v>75</v>
      </c>
      <c r="AY231" s="205" t="s">
        <v>142</v>
      </c>
    </row>
    <row r="232" spans="2:65" s="13" customFormat="1" ht="11.25">
      <c r="B232" s="206"/>
      <c r="C232" s="207"/>
      <c r="D232" s="196" t="s">
        <v>151</v>
      </c>
      <c r="E232" s="208" t="s">
        <v>19</v>
      </c>
      <c r="F232" s="209" t="s">
        <v>154</v>
      </c>
      <c r="G232" s="207"/>
      <c r="H232" s="210">
        <v>5.4539999999999997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151</v>
      </c>
      <c r="AU232" s="216" t="s">
        <v>85</v>
      </c>
      <c r="AV232" s="13" t="s">
        <v>149</v>
      </c>
      <c r="AW232" s="13" t="s">
        <v>36</v>
      </c>
      <c r="AX232" s="13" t="s">
        <v>83</v>
      </c>
      <c r="AY232" s="216" t="s">
        <v>142</v>
      </c>
    </row>
    <row r="233" spans="2:65" s="11" customFormat="1" ht="22.9" customHeight="1">
      <c r="B233" s="166"/>
      <c r="C233" s="167"/>
      <c r="D233" s="168" t="s">
        <v>74</v>
      </c>
      <c r="E233" s="180" t="s">
        <v>168</v>
      </c>
      <c r="F233" s="180" t="s">
        <v>169</v>
      </c>
      <c r="G233" s="167"/>
      <c r="H233" s="167"/>
      <c r="I233" s="170"/>
      <c r="J233" s="181">
        <f>BK233</f>
        <v>0</v>
      </c>
      <c r="K233" s="167"/>
      <c r="L233" s="172"/>
      <c r="M233" s="173"/>
      <c r="N233" s="174"/>
      <c r="O233" s="174"/>
      <c r="P233" s="175">
        <f>SUM(P234:P307)</f>
        <v>0</v>
      </c>
      <c r="Q233" s="174"/>
      <c r="R233" s="175">
        <f>SUM(R234:R307)</f>
        <v>4.6357434300000007</v>
      </c>
      <c r="S233" s="174"/>
      <c r="T233" s="176">
        <f>SUM(T234:T307)</f>
        <v>23.534597000000002</v>
      </c>
      <c r="AR233" s="177" t="s">
        <v>83</v>
      </c>
      <c r="AT233" s="178" t="s">
        <v>74</v>
      </c>
      <c r="AU233" s="178" t="s">
        <v>83</v>
      </c>
      <c r="AY233" s="177" t="s">
        <v>142</v>
      </c>
      <c r="BK233" s="179">
        <f>SUM(BK234:BK307)</f>
        <v>0</v>
      </c>
    </row>
    <row r="234" spans="2:65" s="1" customFormat="1" ht="22.5" customHeight="1">
      <c r="B234" s="34"/>
      <c r="C234" s="182" t="s">
        <v>485</v>
      </c>
      <c r="D234" s="182" t="s">
        <v>144</v>
      </c>
      <c r="E234" s="183" t="s">
        <v>486</v>
      </c>
      <c r="F234" s="184" t="s">
        <v>487</v>
      </c>
      <c r="G234" s="185" t="s">
        <v>147</v>
      </c>
      <c r="H234" s="186">
        <v>72.39</v>
      </c>
      <c r="I234" s="187"/>
      <c r="J234" s="188">
        <f>ROUND(I234*H234,2)</f>
        <v>0</v>
      </c>
      <c r="K234" s="184" t="s">
        <v>148</v>
      </c>
      <c r="L234" s="38"/>
      <c r="M234" s="189" t="s">
        <v>19</v>
      </c>
      <c r="N234" s="190" t="s">
        <v>46</v>
      </c>
      <c r="O234" s="60"/>
      <c r="P234" s="191">
        <f>O234*H234</f>
        <v>0</v>
      </c>
      <c r="Q234" s="191">
        <v>0</v>
      </c>
      <c r="R234" s="191">
        <f>Q234*H234</f>
        <v>0</v>
      </c>
      <c r="S234" s="191">
        <v>0</v>
      </c>
      <c r="T234" s="192">
        <f>S234*H234</f>
        <v>0</v>
      </c>
      <c r="AR234" s="17" t="s">
        <v>149</v>
      </c>
      <c r="AT234" s="17" t="s">
        <v>144</v>
      </c>
      <c r="AU234" s="17" t="s">
        <v>85</v>
      </c>
      <c r="AY234" s="17" t="s">
        <v>142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7" t="s">
        <v>83</v>
      </c>
      <c r="BK234" s="193">
        <f>ROUND(I234*H234,2)</f>
        <v>0</v>
      </c>
      <c r="BL234" s="17" t="s">
        <v>149</v>
      </c>
      <c r="BM234" s="17" t="s">
        <v>488</v>
      </c>
    </row>
    <row r="235" spans="2:65" s="12" customFormat="1" ht="11.25">
      <c r="B235" s="194"/>
      <c r="C235" s="195"/>
      <c r="D235" s="196" t="s">
        <v>151</v>
      </c>
      <c r="E235" s="197" t="s">
        <v>19</v>
      </c>
      <c r="F235" s="198" t="s">
        <v>489</v>
      </c>
      <c r="G235" s="195"/>
      <c r="H235" s="199">
        <v>32.496000000000002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151</v>
      </c>
      <c r="AU235" s="205" t="s">
        <v>85</v>
      </c>
      <c r="AV235" s="12" t="s">
        <v>85</v>
      </c>
      <c r="AW235" s="12" t="s">
        <v>36</v>
      </c>
      <c r="AX235" s="12" t="s">
        <v>75</v>
      </c>
      <c r="AY235" s="205" t="s">
        <v>142</v>
      </c>
    </row>
    <row r="236" spans="2:65" s="12" customFormat="1" ht="11.25">
      <c r="B236" s="194"/>
      <c r="C236" s="195"/>
      <c r="D236" s="196" t="s">
        <v>151</v>
      </c>
      <c r="E236" s="197" t="s">
        <v>19</v>
      </c>
      <c r="F236" s="198" t="s">
        <v>490</v>
      </c>
      <c r="G236" s="195"/>
      <c r="H236" s="199">
        <v>39.893999999999998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151</v>
      </c>
      <c r="AU236" s="205" t="s">
        <v>85</v>
      </c>
      <c r="AV236" s="12" t="s">
        <v>85</v>
      </c>
      <c r="AW236" s="12" t="s">
        <v>36</v>
      </c>
      <c r="AX236" s="12" t="s">
        <v>75</v>
      </c>
      <c r="AY236" s="205" t="s">
        <v>142</v>
      </c>
    </row>
    <row r="237" spans="2:65" s="13" customFormat="1" ht="11.25">
      <c r="B237" s="206"/>
      <c r="C237" s="207"/>
      <c r="D237" s="196" t="s">
        <v>151</v>
      </c>
      <c r="E237" s="208" t="s">
        <v>19</v>
      </c>
      <c r="F237" s="209" t="s">
        <v>154</v>
      </c>
      <c r="G237" s="207"/>
      <c r="H237" s="210">
        <v>72.39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151</v>
      </c>
      <c r="AU237" s="216" t="s">
        <v>85</v>
      </c>
      <c r="AV237" s="13" t="s">
        <v>149</v>
      </c>
      <c r="AW237" s="13" t="s">
        <v>36</v>
      </c>
      <c r="AX237" s="13" t="s">
        <v>83</v>
      </c>
      <c r="AY237" s="216" t="s">
        <v>142</v>
      </c>
    </row>
    <row r="238" spans="2:65" s="1" customFormat="1" ht="22.5" customHeight="1">
      <c r="B238" s="34"/>
      <c r="C238" s="182" t="s">
        <v>491</v>
      </c>
      <c r="D238" s="182" t="s">
        <v>144</v>
      </c>
      <c r="E238" s="183" t="s">
        <v>492</v>
      </c>
      <c r="F238" s="184" t="s">
        <v>493</v>
      </c>
      <c r="G238" s="185" t="s">
        <v>147</v>
      </c>
      <c r="H238" s="186">
        <v>4343.3999999999996</v>
      </c>
      <c r="I238" s="187"/>
      <c r="J238" s="188">
        <f>ROUND(I238*H238,2)</f>
        <v>0</v>
      </c>
      <c r="K238" s="184" t="s">
        <v>148</v>
      </c>
      <c r="L238" s="38"/>
      <c r="M238" s="189" t="s">
        <v>19</v>
      </c>
      <c r="N238" s="190" t="s">
        <v>46</v>
      </c>
      <c r="O238" s="60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AR238" s="17" t="s">
        <v>149</v>
      </c>
      <c r="AT238" s="17" t="s">
        <v>144</v>
      </c>
      <c r="AU238" s="17" t="s">
        <v>85</v>
      </c>
      <c r="AY238" s="17" t="s">
        <v>142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7" t="s">
        <v>83</v>
      </c>
      <c r="BK238" s="193">
        <f>ROUND(I238*H238,2)</f>
        <v>0</v>
      </c>
      <c r="BL238" s="17" t="s">
        <v>149</v>
      </c>
      <c r="BM238" s="17" t="s">
        <v>494</v>
      </c>
    </row>
    <row r="239" spans="2:65" s="12" customFormat="1" ht="11.25">
      <c r="B239" s="194"/>
      <c r="C239" s="195"/>
      <c r="D239" s="196" t="s">
        <v>151</v>
      </c>
      <c r="E239" s="197" t="s">
        <v>19</v>
      </c>
      <c r="F239" s="198" t="s">
        <v>495</v>
      </c>
      <c r="G239" s="195"/>
      <c r="H239" s="199">
        <v>4343.3999999999996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151</v>
      </c>
      <c r="AU239" s="205" t="s">
        <v>85</v>
      </c>
      <c r="AV239" s="12" t="s">
        <v>85</v>
      </c>
      <c r="AW239" s="12" t="s">
        <v>36</v>
      </c>
      <c r="AX239" s="12" t="s">
        <v>83</v>
      </c>
      <c r="AY239" s="205" t="s">
        <v>142</v>
      </c>
    </row>
    <row r="240" spans="2:65" s="1" customFormat="1" ht="22.5" customHeight="1">
      <c r="B240" s="34"/>
      <c r="C240" s="182" t="s">
        <v>496</v>
      </c>
      <c r="D240" s="182" t="s">
        <v>144</v>
      </c>
      <c r="E240" s="183" t="s">
        <v>497</v>
      </c>
      <c r="F240" s="184" t="s">
        <v>498</v>
      </c>
      <c r="G240" s="185" t="s">
        <v>147</v>
      </c>
      <c r="H240" s="186">
        <v>72.39</v>
      </c>
      <c r="I240" s="187"/>
      <c r="J240" s="188">
        <f>ROUND(I240*H240,2)</f>
        <v>0</v>
      </c>
      <c r="K240" s="184" t="s">
        <v>148</v>
      </c>
      <c r="L240" s="38"/>
      <c r="M240" s="189" t="s">
        <v>19</v>
      </c>
      <c r="N240" s="190" t="s">
        <v>46</v>
      </c>
      <c r="O240" s="60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AR240" s="17" t="s">
        <v>149</v>
      </c>
      <c r="AT240" s="17" t="s">
        <v>144</v>
      </c>
      <c r="AU240" s="17" t="s">
        <v>85</v>
      </c>
      <c r="AY240" s="17" t="s">
        <v>142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7" t="s">
        <v>83</v>
      </c>
      <c r="BK240" s="193">
        <f>ROUND(I240*H240,2)</f>
        <v>0</v>
      </c>
      <c r="BL240" s="17" t="s">
        <v>149</v>
      </c>
      <c r="BM240" s="17" t="s">
        <v>499</v>
      </c>
    </row>
    <row r="241" spans="2:65" s="12" customFormat="1" ht="11.25">
      <c r="B241" s="194"/>
      <c r="C241" s="195"/>
      <c r="D241" s="196" t="s">
        <v>151</v>
      </c>
      <c r="E241" s="197" t="s">
        <v>19</v>
      </c>
      <c r="F241" s="198" t="s">
        <v>500</v>
      </c>
      <c r="G241" s="195"/>
      <c r="H241" s="199">
        <v>72.39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151</v>
      </c>
      <c r="AU241" s="205" t="s">
        <v>85</v>
      </c>
      <c r="AV241" s="12" t="s">
        <v>85</v>
      </c>
      <c r="AW241" s="12" t="s">
        <v>36</v>
      </c>
      <c r="AX241" s="12" t="s">
        <v>83</v>
      </c>
      <c r="AY241" s="205" t="s">
        <v>142</v>
      </c>
    </row>
    <row r="242" spans="2:65" s="1" customFormat="1" ht="16.5" customHeight="1">
      <c r="B242" s="34"/>
      <c r="C242" s="182" t="s">
        <v>501</v>
      </c>
      <c r="D242" s="182" t="s">
        <v>144</v>
      </c>
      <c r="E242" s="183" t="s">
        <v>502</v>
      </c>
      <c r="F242" s="184" t="s">
        <v>503</v>
      </c>
      <c r="G242" s="185" t="s">
        <v>147</v>
      </c>
      <c r="H242" s="186">
        <v>86.811000000000007</v>
      </c>
      <c r="I242" s="187"/>
      <c r="J242" s="188">
        <f>ROUND(I242*H242,2)</f>
        <v>0</v>
      </c>
      <c r="K242" s="184" t="s">
        <v>148</v>
      </c>
      <c r="L242" s="38"/>
      <c r="M242" s="189" t="s">
        <v>19</v>
      </c>
      <c r="N242" s="190" t="s">
        <v>46</v>
      </c>
      <c r="O242" s="60"/>
      <c r="P242" s="191">
        <f>O242*H242</f>
        <v>0</v>
      </c>
      <c r="Q242" s="191">
        <v>1.2999999999999999E-4</v>
      </c>
      <c r="R242" s="191">
        <f>Q242*H242</f>
        <v>1.1285429999999999E-2</v>
      </c>
      <c r="S242" s="191">
        <v>0</v>
      </c>
      <c r="T242" s="192">
        <f>S242*H242</f>
        <v>0</v>
      </c>
      <c r="AR242" s="17" t="s">
        <v>149</v>
      </c>
      <c r="AT242" s="17" t="s">
        <v>144</v>
      </c>
      <c r="AU242" s="17" t="s">
        <v>85</v>
      </c>
      <c r="AY242" s="17" t="s">
        <v>142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7" t="s">
        <v>83</v>
      </c>
      <c r="BK242" s="193">
        <f>ROUND(I242*H242,2)</f>
        <v>0</v>
      </c>
      <c r="BL242" s="17" t="s">
        <v>149</v>
      </c>
      <c r="BM242" s="17" t="s">
        <v>504</v>
      </c>
    </row>
    <row r="243" spans="2:65" s="12" customFormat="1" ht="11.25">
      <c r="B243" s="194"/>
      <c r="C243" s="195"/>
      <c r="D243" s="196" t="s">
        <v>151</v>
      </c>
      <c r="E243" s="197" t="s">
        <v>19</v>
      </c>
      <c r="F243" s="198" t="s">
        <v>505</v>
      </c>
      <c r="G243" s="195"/>
      <c r="H243" s="199">
        <v>17.271000000000001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151</v>
      </c>
      <c r="AU243" s="205" t="s">
        <v>85</v>
      </c>
      <c r="AV243" s="12" t="s">
        <v>85</v>
      </c>
      <c r="AW243" s="12" t="s">
        <v>36</v>
      </c>
      <c r="AX243" s="12" t="s">
        <v>75</v>
      </c>
      <c r="AY243" s="205" t="s">
        <v>142</v>
      </c>
    </row>
    <row r="244" spans="2:65" s="12" customFormat="1" ht="11.25">
      <c r="B244" s="194"/>
      <c r="C244" s="195"/>
      <c r="D244" s="196" t="s">
        <v>151</v>
      </c>
      <c r="E244" s="197" t="s">
        <v>19</v>
      </c>
      <c r="F244" s="198" t="s">
        <v>506</v>
      </c>
      <c r="G244" s="195"/>
      <c r="H244" s="199">
        <v>18.18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151</v>
      </c>
      <c r="AU244" s="205" t="s">
        <v>85</v>
      </c>
      <c r="AV244" s="12" t="s">
        <v>85</v>
      </c>
      <c r="AW244" s="12" t="s">
        <v>36</v>
      </c>
      <c r="AX244" s="12" t="s">
        <v>75</v>
      </c>
      <c r="AY244" s="205" t="s">
        <v>142</v>
      </c>
    </row>
    <row r="245" spans="2:65" s="12" customFormat="1" ht="11.25">
      <c r="B245" s="194"/>
      <c r="C245" s="195"/>
      <c r="D245" s="196" t="s">
        <v>151</v>
      </c>
      <c r="E245" s="197" t="s">
        <v>19</v>
      </c>
      <c r="F245" s="198" t="s">
        <v>507</v>
      </c>
      <c r="G245" s="195"/>
      <c r="H245" s="199">
        <v>25.41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151</v>
      </c>
      <c r="AU245" s="205" t="s">
        <v>85</v>
      </c>
      <c r="AV245" s="12" t="s">
        <v>85</v>
      </c>
      <c r="AW245" s="12" t="s">
        <v>36</v>
      </c>
      <c r="AX245" s="12" t="s">
        <v>75</v>
      </c>
      <c r="AY245" s="205" t="s">
        <v>142</v>
      </c>
    </row>
    <row r="246" spans="2:65" s="12" customFormat="1" ht="11.25">
      <c r="B246" s="194"/>
      <c r="C246" s="195"/>
      <c r="D246" s="196" t="s">
        <v>151</v>
      </c>
      <c r="E246" s="197" t="s">
        <v>19</v>
      </c>
      <c r="F246" s="198" t="s">
        <v>508</v>
      </c>
      <c r="G246" s="195"/>
      <c r="H246" s="199">
        <v>25.95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151</v>
      </c>
      <c r="AU246" s="205" t="s">
        <v>85</v>
      </c>
      <c r="AV246" s="12" t="s">
        <v>85</v>
      </c>
      <c r="AW246" s="12" t="s">
        <v>36</v>
      </c>
      <c r="AX246" s="12" t="s">
        <v>75</v>
      </c>
      <c r="AY246" s="205" t="s">
        <v>142</v>
      </c>
    </row>
    <row r="247" spans="2:65" s="13" customFormat="1" ht="11.25">
      <c r="B247" s="206"/>
      <c r="C247" s="207"/>
      <c r="D247" s="196" t="s">
        <v>151</v>
      </c>
      <c r="E247" s="208" t="s">
        <v>19</v>
      </c>
      <c r="F247" s="209" t="s">
        <v>154</v>
      </c>
      <c r="G247" s="207"/>
      <c r="H247" s="210">
        <v>86.811000000000007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151</v>
      </c>
      <c r="AU247" s="216" t="s">
        <v>85</v>
      </c>
      <c r="AV247" s="13" t="s">
        <v>149</v>
      </c>
      <c r="AW247" s="13" t="s">
        <v>36</v>
      </c>
      <c r="AX247" s="13" t="s">
        <v>83</v>
      </c>
      <c r="AY247" s="216" t="s">
        <v>142</v>
      </c>
    </row>
    <row r="248" spans="2:65" s="1" customFormat="1" ht="16.5" customHeight="1">
      <c r="B248" s="34"/>
      <c r="C248" s="182" t="s">
        <v>509</v>
      </c>
      <c r="D248" s="182" t="s">
        <v>144</v>
      </c>
      <c r="E248" s="183" t="s">
        <v>510</v>
      </c>
      <c r="F248" s="184" t="s">
        <v>511</v>
      </c>
      <c r="G248" s="185" t="s">
        <v>173</v>
      </c>
      <c r="H248" s="186">
        <v>5.4539999999999997</v>
      </c>
      <c r="I248" s="187"/>
      <c r="J248" s="188">
        <f>ROUND(I248*H248,2)</f>
        <v>0</v>
      </c>
      <c r="K248" s="184" t="s">
        <v>19</v>
      </c>
      <c r="L248" s="38"/>
      <c r="M248" s="189" t="s">
        <v>19</v>
      </c>
      <c r="N248" s="190" t="s">
        <v>46</v>
      </c>
      <c r="O248" s="60"/>
      <c r="P248" s="191">
        <f>O248*H248</f>
        <v>0</v>
      </c>
      <c r="Q248" s="191">
        <v>0</v>
      </c>
      <c r="R248" s="191">
        <f>Q248*H248</f>
        <v>0</v>
      </c>
      <c r="S248" s="191">
        <v>2.2000000000000002</v>
      </c>
      <c r="T248" s="192">
        <f>S248*H248</f>
        <v>11.998800000000001</v>
      </c>
      <c r="AR248" s="17" t="s">
        <v>149</v>
      </c>
      <c r="AT248" s="17" t="s">
        <v>144</v>
      </c>
      <c r="AU248" s="17" t="s">
        <v>85</v>
      </c>
      <c r="AY248" s="17" t="s">
        <v>142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7" t="s">
        <v>83</v>
      </c>
      <c r="BK248" s="193">
        <f>ROUND(I248*H248,2)</f>
        <v>0</v>
      </c>
      <c r="BL248" s="17" t="s">
        <v>149</v>
      </c>
      <c r="BM248" s="17" t="s">
        <v>512</v>
      </c>
    </row>
    <row r="249" spans="2:65" s="12" customFormat="1" ht="11.25">
      <c r="B249" s="194"/>
      <c r="C249" s="195"/>
      <c r="D249" s="196" t="s">
        <v>151</v>
      </c>
      <c r="E249" s="197" t="s">
        <v>19</v>
      </c>
      <c r="F249" s="198" t="s">
        <v>482</v>
      </c>
      <c r="G249" s="195"/>
      <c r="H249" s="199">
        <v>2.5910000000000002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151</v>
      </c>
      <c r="AU249" s="205" t="s">
        <v>85</v>
      </c>
      <c r="AV249" s="12" t="s">
        <v>85</v>
      </c>
      <c r="AW249" s="12" t="s">
        <v>36</v>
      </c>
      <c r="AX249" s="12" t="s">
        <v>75</v>
      </c>
      <c r="AY249" s="205" t="s">
        <v>142</v>
      </c>
    </row>
    <row r="250" spans="2:65" s="12" customFormat="1" ht="11.25">
      <c r="B250" s="194"/>
      <c r="C250" s="195"/>
      <c r="D250" s="196" t="s">
        <v>151</v>
      </c>
      <c r="E250" s="197" t="s">
        <v>19</v>
      </c>
      <c r="F250" s="198" t="s">
        <v>483</v>
      </c>
      <c r="G250" s="195"/>
      <c r="H250" s="199">
        <v>2.7269999999999999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151</v>
      </c>
      <c r="AU250" s="205" t="s">
        <v>85</v>
      </c>
      <c r="AV250" s="12" t="s">
        <v>85</v>
      </c>
      <c r="AW250" s="12" t="s">
        <v>36</v>
      </c>
      <c r="AX250" s="12" t="s">
        <v>75</v>
      </c>
      <c r="AY250" s="205" t="s">
        <v>142</v>
      </c>
    </row>
    <row r="251" spans="2:65" s="12" customFormat="1" ht="11.25">
      <c r="B251" s="194"/>
      <c r="C251" s="195"/>
      <c r="D251" s="196" t="s">
        <v>151</v>
      </c>
      <c r="E251" s="197" t="s">
        <v>19</v>
      </c>
      <c r="F251" s="198" t="s">
        <v>484</v>
      </c>
      <c r="G251" s="195"/>
      <c r="H251" s="199">
        <v>0.13600000000000001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151</v>
      </c>
      <c r="AU251" s="205" t="s">
        <v>85</v>
      </c>
      <c r="AV251" s="12" t="s">
        <v>85</v>
      </c>
      <c r="AW251" s="12" t="s">
        <v>36</v>
      </c>
      <c r="AX251" s="12" t="s">
        <v>75</v>
      </c>
      <c r="AY251" s="205" t="s">
        <v>142</v>
      </c>
    </row>
    <row r="252" spans="2:65" s="13" customFormat="1" ht="11.25">
      <c r="B252" s="206"/>
      <c r="C252" s="207"/>
      <c r="D252" s="196" t="s">
        <v>151</v>
      </c>
      <c r="E252" s="208" t="s">
        <v>19</v>
      </c>
      <c r="F252" s="209" t="s">
        <v>154</v>
      </c>
      <c r="G252" s="207"/>
      <c r="H252" s="210">
        <v>5.4539999999999997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151</v>
      </c>
      <c r="AU252" s="216" t="s">
        <v>85</v>
      </c>
      <c r="AV252" s="13" t="s">
        <v>149</v>
      </c>
      <c r="AW252" s="13" t="s">
        <v>36</v>
      </c>
      <c r="AX252" s="13" t="s">
        <v>83</v>
      </c>
      <c r="AY252" s="216" t="s">
        <v>142</v>
      </c>
    </row>
    <row r="253" spans="2:65" s="1" customFormat="1" ht="16.5" customHeight="1">
      <c r="B253" s="34"/>
      <c r="C253" s="182" t="s">
        <v>513</v>
      </c>
      <c r="D253" s="182" t="s">
        <v>144</v>
      </c>
      <c r="E253" s="183" t="s">
        <v>514</v>
      </c>
      <c r="F253" s="184" t="s">
        <v>515</v>
      </c>
      <c r="G253" s="185" t="s">
        <v>147</v>
      </c>
      <c r="H253" s="186">
        <v>4.6559999999999997</v>
      </c>
      <c r="I253" s="187"/>
      <c r="J253" s="188">
        <f>ROUND(I253*H253,2)</f>
        <v>0</v>
      </c>
      <c r="K253" s="184" t="s">
        <v>19</v>
      </c>
      <c r="L253" s="38"/>
      <c r="M253" s="189" t="s">
        <v>19</v>
      </c>
      <c r="N253" s="190" t="s">
        <v>46</v>
      </c>
      <c r="O253" s="60"/>
      <c r="P253" s="191">
        <f>O253*H253</f>
        <v>0</v>
      </c>
      <c r="Q253" s="191">
        <v>0</v>
      </c>
      <c r="R253" s="191">
        <f>Q253*H253</f>
        <v>0</v>
      </c>
      <c r="S253" s="191">
        <v>4.1000000000000002E-2</v>
      </c>
      <c r="T253" s="192">
        <f>S253*H253</f>
        <v>0.19089599999999998</v>
      </c>
      <c r="AR253" s="17" t="s">
        <v>149</v>
      </c>
      <c r="AT253" s="17" t="s">
        <v>144</v>
      </c>
      <c r="AU253" s="17" t="s">
        <v>85</v>
      </c>
      <c r="AY253" s="17" t="s">
        <v>142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7" t="s">
        <v>83</v>
      </c>
      <c r="BK253" s="193">
        <f>ROUND(I253*H253,2)</f>
        <v>0</v>
      </c>
      <c r="BL253" s="17" t="s">
        <v>149</v>
      </c>
      <c r="BM253" s="17" t="s">
        <v>516</v>
      </c>
    </row>
    <row r="254" spans="2:65" s="12" customFormat="1" ht="11.25">
      <c r="B254" s="194"/>
      <c r="C254" s="195"/>
      <c r="D254" s="196" t="s">
        <v>151</v>
      </c>
      <c r="E254" s="197" t="s">
        <v>19</v>
      </c>
      <c r="F254" s="198" t="s">
        <v>517</v>
      </c>
      <c r="G254" s="195"/>
      <c r="H254" s="199">
        <v>4.6559999999999997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151</v>
      </c>
      <c r="AU254" s="205" t="s">
        <v>85</v>
      </c>
      <c r="AV254" s="12" t="s">
        <v>85</v>
      </c>
      <c r="AW254" s="12" t="s">
        <v>36</v>
      </c>
      <c r="AX254" s="12" t="s">
        <v>75</v>
      </c>
      <c r="AY254" s="205" t="s">
        <v>142</v>
      </c>
    </row>
    <row r="255" spans="2:65" s="13" customFormat="1" ht="11.25">
      <c r="B255" s="206"/>
      <c r="C255" s="207"/>
      <c r="D255" s="196" t="s">
        <v>151</v>
      </c>
      <c r="E255" s="208" t="s">
        <v>19</v>
      </c>
      <c r="F255" s="209" t="s">
        <v>154</v>
      </c>
      <c r="G255" s="207"/>
      <c r="H255" s="210">
        <v>4.6559999999999997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151</v>
      </c>
      <c r="AU255" s="216" t="s">
        <v>85</v>
      </c>
      <c r="AV255" s="13" t="s">
        <v>149</v>
      </c>
      <c r="AW255" s="13" t="s">
        <v>36</v>
      </c>
      <c r="AX255" s="13" t="s">
        <v>83</v>
      </c>
      <c r="AY255" s="216" t="s">
        <v>142</v>
      </c>
    </row>
    <row r="256" spans="2:65" s="1" customFormat="1" ht="16.5" customHeight="1">
      <c r="B256" s="34"/>
      <c r="C256" s="182" t="s">
        <v>518</v>
      </c>
      <c r="D256" s="182" t="s">
        <v>144</v>
      </c>
      <c r="E256" s="183" t="s">
        <v>519</v>
      </c>
      <c r="F256" s="184" t="s">
        <v>520</v>
      </c>
      <c r="G256" s="185" t="s">
        <v>147</v>
      </c>
      <c r="H256" s="186">
        <v>4.5019999999999998</v>
      </c>
      <c r="I256" s="187"/>
      <c r="J256" s="188">
        <f>ROUND(I256*H256,2)</f>
        <v>0</v>
      </c>
      <c r="K256" s="184" t="s">
        <v>19</v>
      </c>
      <c r="L256" s="38"/>
      <c r="M256" s="189" t="s">
        <v>19</v>
      </c>
      <c r="N256" s="190" t="s">
        <v>46</v>
      </c>
      <c r="O256" s="60"/>
      <c r="P256" s="191">
        <f>O256*H256</f>
        <v>0</v>
      </c>
      <c r="Q256" s="191">
        <v>0</v>
      </c>
      <c r="R256" s="191">
        <f>Q256*H256</f>
        <v>0</v>
      </c>
      <c r="S256" s="191">
        <v>0</v>
      </c>
      <c r="T256" s="192">
        <f>S256*H256</f>
        <v>0</v>
      </c>
      <c r="AR256" s="17" t="s">
        <v>149</v>
      </c>
      <c r="AT256" s="17" t="s">
        <v>144</v>
      </c>
      <c r="AU256" s="17" t="s">
        <v>85</v>
      </c>
      <c r="AY256" s="17" t="s">
        <v>142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7" t="s">
        <v>83</v>
      </c>
      <c r="BK256" s="193">
        <f>ROUND(I256*H256,2)</f>
        <v>0</v>
      </c>
      <c r="BL256" s="17" t="s">
        <v>149</v>
      </c>
      <c r="BM256" s="17" t="s">
        <v>521</v>
      </c>
    </row>
    <row r="257" spans="2:65" s="12" customFormat="1" ht="11.25">
      <c r="B257" s="194"/>
      <c r="C257" s="195"/>
      <c r="D257" s="196" t="s">
        <v>151</v>
      </c>
      <c r="E257" s="197" t="s">
        <v>19</v>
      </c>
      <c r="F257" s="198" t="s">
        <v>522</v>
      </c>
      <c r="G257" s="195"/>
      <c r="H257" s="199">
        <v>4.5019999999999998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151</v>
      </c>
      <c r="AU257" s="205" t="s">
        <v>85</v>
      </c>
      <c r="AV257" s="12" t="s">
        <v>85</v>
      </c>
      <c r="AW257" s="12" t="s">
        <v>36</v>
      </c>
      <c r="AX257" s="12" t="s">
        <v>75</v>
      </c>
      <c r="AY257" s="205" t="s">
        <v>142</v>
      </c>
    </row>
    <row r="258" spans="2:65" s="13" customFormat="1" ht="11.25">
      <c r="B258" s="206"/>
      <c r="C258" s="207"/>
      <c r="D258" s="196" t="s">
        <v>151</v>
      </c>
      <c r="E258" s="208" t="s">
        <v>19</v>
      </c>
      <c r="F258" s="209" t="s">
        <v>154</v>
      </c>
      <c r="G258" s="207"/>
      <c r="H258" s="210">
        <v>4.5019999999999998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151</v>
      </c>
      <c r="AU258" s="216" t="s">
        <v>85</v>
      </c>
      <c r="AV258" s="13" t="s">
        <v>149</v>
      </c>
      <c r="AW258" s="13" t="s">
        <v>36</v>
      </c>
      <c r="AX258" s="13" t="s">
        <v>83</v>
      </c>
      <c r="AY258" s="216" t="s">
        <v>142</v>
      </c>
    </row>
    <row r="259" spans="2:65" s="1" customFormat="1" ht="16.5" customHeight="1">
      <c r="B259" s="34"/>
      <c r="C259" s="182" t="s">
        <v>523</v>
      </c>
      <c r="D259" s="182" t="s">
        <v>144</v>
      </c>
      <c r="E259" s="183" t="s">
        <v>524</v>
      </c>
      <c r="F259" s="184" t="s">
        <v>525</v>
      </c>
      <c r="G259" s="185" t="s">
        <v>173</v>
      </c>
      <c r="H259" s="186">
        <v>0.80700000000000005</v>
      </c>
      <c r="I259" s="187"/>
      <c r="J259" s="188">
        <f>ROUND(I259*H259,2)</f>
        <v>0</v>
      </c>
      <c r="K259" s="184" t="s">
        <v>19</v>
      </c>
      <c r="L259" s="38"/>
      <c r="M259" s="189" t="s">
        <v>19</v>
      </c>
      <c r="N259" s="190" t="s">
        <v>46</v>
      </c>
      <c r="O259" s="60"/>
      <c r="P259" s="191">
        <f>O259*H259</f>
        <v>0</v>
      </c>
      <c r="Q259" s="191">
        <v>0</v>
      </c>
      <c r="R259" s="191">
        <f>Q259*H259</f>
        <v>0</v>
      </c>
      <c r="S259" s="191">
        <v>1.8</v>
      </c>
      <c r="T259" s="192">
        <f>S259*H259</f>
        <v>1.4526000000000001</v>
      </c>
      <c r="AR259" s="17" t="s">
        <v>149</v>
      </c>
      <c r="AT259" s="17" t="s">
        <v>144</v>
      </c>
      <c r="AU259" s="17" t="s">
        <v>85</v>
      </c>
      <c r="AY259" s="17" t="s">
        <v>142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7" t="s">
        <v>83</v>
      </c>
      <c r="BK259" s="193">
        <f>ROUND(I259*H259,2)</f>
        <v>0</v>
      </c>
      <c r="BL259" s="17" t="s">
        <v>149</v>
      </c>
      <c r="BM259" s="17" t="s">
        <v>526</v>
      </c>
    </row>
    <row r="260" spans="2:65" s="14" customFormat="1" ht="11.25">
      <c r="B260" s="217"/>
      <c r="C260" s="218"/>
      <c r="D260" s="196" t="s">
        <v>151</v>
      </c>
      <c r="E260" s="219" t="s">
        <v>19</v>
      </c>
      <c r="F260" s="220" t="s">
        <v>527</v>
      </c>
      <c r="G260" s="218"/>
      <c r="H260" s="219" t="s">
        <v>19</v>
      </c>
      <c r="I260" s="221"/>
      <c r="J260" s="218"/>
      <c r="K260" s="218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151</v>
      </c>
      <c r="AU260" s="226" t="s">
        <v>85</v>
      </c>
      <c r="AV260" s="14" t="s">
        <v>83</v>
      </c>
      <c r="AW260" s="14" t="s">
        <v>36</v>
      </c>
      <c r="AX260" s="14" t="s">
        <v>75</v>
      </c>
      <c r="AY260" s="226" t="s">
        <v>142</v>
      </c>
    </row>
    <row r="261" spans="2:65" s="12" customFormat="1" ht="11.25">
      <c r="B261" s="194"/>
      <c r="C261" s="195"/>
      <c r="D261" s="196" t="s">
        <v>151</v>
      </c>
      <c r="E261" s="197" t="s">
        <v>19</v>
      </c>
      <c r="F261" s="198" t="s">
        <v>528</v>
      </c>
      <c r="G261" s="195"/>
      <c r="H261" s="199">
        <v>0.80700000000000005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151</v>
      </c>
      <c r="AU261" s="205" t="s">
        <v>85</v>
      </c>
      <c r="AV261" s="12" t="s">
        <v>85</v>
      </c>
      <c r="AW261" s="12" t="s">
        <v>36</v>
      </c>
      <c r="AX261" s="12" t="s">
        <v>83</v>
      </c>
      <c r="AY261" s="205" t="s">
        <v>142</v>
      </c>
    </row>
    <row r="262" spans="2:65" s="1" customFormat="1" ht="22.5" customHeight="1">
      <c r="B262" s="34"/>
      <c r="C262" s="182" t="s">
        <v>529</v>
      </c>
      <c r="D262" s="182" t="s">
        <v>144</v>
      </c>
      <c r="E262" s="183" t="s">
        <v>530</v>
      </c>
      <c r="F262" s="184" t="s">
        <v>531</v>
      </c>
      <c r="G262" s="185" t="s">
        <v>280</v>
      </c>
      <c r="H262" s="186">
        <v>10</v>
      </c>
      <c r="I262" s="187"/>
      <c r="J262" s="188">
        <f>ROUND(I262*H262,2)</f>
        <v>0</v>
      </c>
      <c r="K262" s="184" t="s">
        <v>148</v>
      </c>
      <c r="L262" s="38"/>
      <c r="M262" s="189" t="s">
        <v>19</v>
      </c>
      <c r="N262" s="190" t="s">
        <v>46</v>
      </c>
      <c r="O262" s="60"/>
      <c r="P262" s="191">
        <f>O262*H262</f>
        <v>0</v>
      </c>
      <c r="Q262" s="191">
        <v>0</v>
      </c>
      <c r="R262" s="191">
        <f>Q262*H262</f>
        <v>0</v>
      </c>
      <c r="S262" s="191">
        <v>1.4999999999999999E-2</v>
      </c>
      <c r="T262" s="192">
        <f>S262*H262</f>
        <v>0.15</v>
      </c>
      <c r="AR262" s="17" t="s">
        <v>149</v>
      </c>
      <c r="AT262" s="17" t="s">
        <v>144</v>
      </c>
      <c r="AU262" s="17" t="s">
        <v>85</v>
      </c>
      <c r="AY262" s="17" t="s">
        <v>142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7" t="s">
        <v>83</v>
      </c>
      <c r="BK262" s="193">
        <f>ROUND(I262*H262,2)</f>
        <v>0</v>
      </c>
      <c r="BL262" s="17" t="s">
        <v>149</v>
      </c>
      <c r="BM262" s="17" t="s">
        <v>532</v>
      </c>
    </row>
    <row r="263" spans="2:65" s="1" customFormat="1" ht="16.5" customHeight="1">
      <c r="B263" s="34"/>
      <c r="C263" s="182" t="s">
        <v>533</v>
      </c>
      <c r="D263" s="182" t="s">
        <v>144</v>
      </c>
      <c r="E263" s="183" t="s">
        <v>534</v>
      </c>
      <c r="F263" s="184" t="s">
        <v>535</v>
      </c>
      <c r="G263" s="185" t="s">
        <v>161</v>
      </c>
      <c r="H263" s="186">
        <v>37.020000000000003</v>
      </c>
      <c r="I263" s="187"/>
      <c r="J263" s="188">
        <f>ROUND(I263*H263,2)</f>
        <v>0</v>
      </c>
      <c r="K263" s="184" t="s">
        <v>148</v>
      </c>
      <c r="L263" s="38"/>
      <c r="M263" s="189" t="s">
        <v>19</v>
      </c>
      <c r="N263" s="190" t="s">
        <v>46</v>
      </c>
      <c r="O263" s="60"/>
      <c r="P263" s="191">
        <f>O263*H263</f>
        <v>0</v>
      </c>
      <c r="Q263" s="191">
        <v>0</v>
      </c>
      <c r="R263" s="191">
        <f>Q263*H263</f>
        <v>0</v>
      </c>
      <c r="S263" s="191">
        <v>2.7E-2</v>
      </c>
      <c r="T263" s="192">
        <f>S263*H263</f>
        <v>0.9995400000000001</v>
      </c>
      <c r="AR263" s="17" t="s">
        <v>149</v>
      </c>
      <c r="AT263" s="17" t="s">
        <v>144</v>
      </c>
      <c r="AU263" s="17" t="s">
        <v>85</v>
      </c>
      <c r="AY263" s="17" t="s">
        <v>142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7" t="s">
        <v>83</v>
      </c>
      <c r="BK263" s="193">
        <f>ROUND(I263*H263,2)</f>
        <v>0</v>
      </c>
      <c r="BL263" s="17" t="s">
        <v>149</v>
      </c>
      <c r="BM263" s="17" t="s">
        <v>536</v>
      </c>
    </row>
    <row r="264" spans="2:65" s="1" customFormat="1" ht="16.5" customHeight="1">
      <c r="B264" s="34"/>
      <c r="C264" s="182" t="s">
        <v>537</v>
      </c>
      <c r="D264" s="182" t="s">
        <v>144</v>
      </c>
      <c r="E264" s="183" t="s">
        <v>538</v>
      </c>
      <c r="F264" s="184" t="s">
        <v>539</v>
      </c>
      <c r="G264" s="185" t="s">
        <v>161</v>
      </c>
      <c r="H264" s="186">
        <v>3.6</v>
      </c>
      <c r="I264" s="187"/>
      <c r="J264" s="188">
        <f>ROUND(I264*H264,2)</f>
        <v>0</v>
      </c>
      <c r="K264" s="184" t="s">
        <v>19</v>
      </c>
      <c r="L264" s="38"/>
      <c r="M264" s="189" t="s">
        <v>19</v>
      </c>
      <c r="N264" s="190" t="s">
        <v>46</v>
      </c>
      <c r="O264" s="60"/>
      <c r="P264" s="191">
        <f>O264*H264</f>
        <v>0</v>
      </c>
      <c r="Q264" s="191">
        <v>0</v>
      </c>
      <c r="R264" s="191">
        <f>Q264*H264</f>
        <v>0</v>
      </c>
      <c r="S264" s="191">
        <v>4.2000000000000003E-2</v>
      </c>
      <c r="T264" s="192">
        <f>S264*H264</f>
        <v>0.1512</v>
      </c>
      <c r="AR264" s="17" t="s">
        <v>149</v>
      </c>
      <c r="AT264" s="17" t="s">
        <v>144</v>
      </c>
      <c r="AU264" s="17" t="s">
        <v>85</v>
      </c>
      <c r="AY264" s="17" t="s">
        <v>142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7" t="s">
        <v>83</v>
      </c>
      <c r="BK264" s="193">
        <f>ROUND(I264*H264,2)</f>
        <v>0</v>
      </c>
      <c r="BL264" s="17" t="s">
        <v>149</v>
      </c>
      <c r="BM264" s="17" t="s">
        <v>540</v>
      </c>
    </row>
    <row r="265" spans="2:65" s="14" customFormat="1" ht="11.25">
      <c r="B265" s="217"/>
      <c r="C265" s="218"/>
      <c r="D265" s="196" t="s">
        <v>151</v>
      </c>
      <c r="E265" s="219" t="s">
        <v>19</v>
      </c>
      <c r="F265" s="220" t="s">
        <v>541</v>
      </c>
      <c r="G265" s="218"/>
      <c r="H265" s="219" t="s">
        <v>19</v>
      </c>
      <c r="I265" s="221"/>
      <c r="J265" s="218"/>
      <c r="K265" s="218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151</v>
      </c>
      <c r="AU265" s="226" t="s">
        <v>85</v>
      </c>
      <c r="AV265" s="14" t="s">
        <v>83</v>
      </c>
      <c r="AW265" s="14" t="s">
        <v>36</v>
      </c>
      <c r="AX265" s="14" t="s">
        <v>75</v>
      </c>
      <c r="AY265" s="226" t="s">
        <v>142</v>
      </c>
    </row>
    <row r="266" spans="2:65" s="12" customFormat="1" ht="11.25">
      <c r="B266" s="194"/>
      <c r="C266" s="195"/>
      <c r="D266" s="196" t="s">
        <v>151</v>
      </c>
      <c r="E266" s="197" t="s">
        <v>19</v>
      </c>
      <c r="F266" s="198" t="s">
        <v>542</v>
      </c>
      <c r="G266" s="195"/>
      <c r="H266" s="199">
        <v>3.6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151</v>
      </c>
      <c r="AU266" s="205" t="s">
        <v>85</v>
      </c>
      <c r="AV266" s="12" t="s">
        <v>85</v>
      </c>
      <c r="AW266" s="12" t="s">
        <v>36</v>
      </c>
      <c r="AX266" s="12" t="s">
        <v>75</v>
      </c>
      <c r="AY266" s="205" t="s">
        <v>142</v>
      </c>
    </row>
    <row r="267" spans="2:65" s="13" customFormat="1" ht="11.25">
      <c r="B267" s="206"/>
      <c r="C267" s="207"/>
      <c r="D267" s="196" t="s">
        <v>151</v>
      </c>
      <c r="E267" s="208" t="s">
        <v>19</v>
      </c>
      <c r="F267" s="209" t="s">
        <v>154</v>
      </c>
      <c r="G267" s="207"/>
      <c r="H267" s="210">
        <v>3.6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151</v>
      </c>
      <c r="AU267" s="216" t="s">
        <v>85</v>
      </c>
      <c r="AV267" s="13" t="s">
        <v>149</v>
      </c>
      <c r="AW267" s="13" t="s">
        <v>36</v>
      </c>
      <c r="AX267" s="13" t="s">
        <v>83</v>
      </c>
      <c r="AY267" s="216" t="s">
        <v>142</v>
      </c>
    </row>
    <row r="268" spans="2:65" s="1" customFormat="1" ht="16.5" customHeight="1">
      <c r="B268" s="34"/>
      <c r="C268" s="182" t="s">
        <v>543</v>
      </c>
      <c r="D268" s="182" t="s">
        <v>144</v>
      </c>
      <c r="E268" s="183" t="s">
        <v>544</v>
      </c>
      <c r="F268" s="184" t="s">
        <v>545</v>
      </c>
      <c r="G268" s="185" t="s">
        <v>161</v>
      </c>
      <c r="H268" s="186">
        <v>6.3</v>
      </c>
      <c r="I268" s="187"/>
      <c r="J268" s="188">
        <f>ROUND(I268*H268,2)</f>
        <v>0</v>
      </c>
      <c r="K268" s="184" t="s">
        <v>148</v>
      </c>
      <c r="L268" s="38"/>
      <c r="M268" s="189" t="s">
        <v>19</v>
      </c>
      <c r="N268" s="190" t="s">
        <v>46</v>
      </c>
      <c r="O268" s="60"/>
      <c r="P268" s="191">
        <f>O268*H268</f>
        <v>0</v>
      </c>
      <c r="Q268" s="191">
        <v>4.0000000000000003E-5</v>
      </c>
      <c r="R268" s="191">
        <f>Q268*H268</f>
        <v>2.52E-4</v>
      </c>
      <c r="S268" s="191">
        <v>1E-3</v>
      </c>
      <c r="T268" s="192">
        <f>S268*H268</f>
        <v>6.3E-3</v>
      </c>
      <c r="AR268" s="17" t="s">
        <v>149</v>
      </c>
      <c r="AT268" s="17" t="s">
        <v>144</v>
      </c>
      <c r="AU268" s="17" t="s">
        <v>85</v>
      </c>
      <c r="AY268" s="17" t="s">
        <v>142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7" t="s">
        <v>83</v>
      </c>
      <c r="BK268" s="193">
        <f>ROUND(I268*H268,2)</f>
        <v>0</v>
      </c>
      <c r="BL268" s="17" t="s">
        <v>149</v>
      </c>
      <c r="BM268" s="17" t="s">
        <v>546</v>
      </c>
    </row>
    <row r="269" spans="2:65" s="1" customFormat="1" ht="16.5" customHeight="1">
      <c r="B269" s="34"/>
      <c r="C269" s="182" t="s">
        <v>547</v>
      </c>
      <c r="D269" s="182" t="s">
        <v>144</v>
      </c>
      <c r="E269" s="183" t="s">
        <v>548</v>
      </c>
      <c r="F269" s="184" t="s">
        <v>549</v>
      </c>
      <c r="G269" s="185" t="s">
        <v>147</v>
      </c>
      <c r="H269" s="186">
        <v>35.761000000000003</v>
      </c>
      <c r="I269" s="187"/>
      <c r="J269" s="188">
        <f>ROUND(I269*H269,2)</f>
        <v>0</v>
      </c>
      <c r="K269" s="184" t="s">
        <v>148</v>
      </c>
      <c r="L269" s="38"/>
      <c r="M269" s="189" t="s">
        <v>19</v>
      </c>
      <c r="N269" s="190" t="s">
        <v>46</v>
      </c>
      <c r="O269" s="60"/>
      <c r="P269" s="191">
        <f>O269*H269</f>
        <v>0</v>
      </c>
      <c r="Q269" s="191">
        <v>0</v>
      </c>
      <c r="R269" s="191">
        <f>Q269*H269</f>
        <v>0</v>
      </c>
      <c r="S269" s="191">
        <v>0.02</v>
      </c>
      <c r="T269" s="192">
        <f>S269*H269</f>
        <v>0.71522000000000008</v>
      </c>
      <c r="AR269" s="17" t="s">
        <v>149</v>
      </c>
      <c r="AT269" s="17" t="s">
        <v>144</v>
      </c>
      <c r="AU269" s="17" t="s">
        <v>85</v>
      </c>
      <c r="AY269" s="17" t="s">
        <v>142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7" t="s">
        <v>83</v>
      </c>
      <c r="BK269" s="193">
        <f>ROUND(I269*H269,2)</f>
        <v>0</v>
      </c>
      <c r="BL269" s="17" t="s">
        <v>149</v>
      </c>
      <c r="BM269" s="17" t="s">
        <v>550</v>
      </c>
    </row>
    <row r="270" spans="2:65" s="12" customFormat="1" ht="11.25">
      <c r="B270" s="194"/>
      <c r="C270" s="195"/>
      <c r="D270" s="196" t="s">
        <v>151</v>
      </c>
      <c r="E270" s="197" t="s">
        <v>19</v>
      </c>
      <c r="F270" s="198" t="s">
        <v>366</v>
      </c>
      <c r="G270" s="195"/>
      <c r="H270" s="199">
        <v>17.274000000000001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151</v>
      </c>
      <c r="AU270" s="205" t="s">
        <v>85</v>
      </c>
      <c r="AV270" s="12" t="s">
        <v>85</v>
      </c>
      <c r="AW270" s="12" t="s">
        <v>36</v>
      </c>
      <c r="AX270" s="12" t="s">
        <v>75</v>
      </c>
      <c r="AY270" s="205" t="s">
        <v>142</v>
      </c>
    </row>
    <row r="271" spans="2:65" s="12" customFormat="1" ht="11.25">
      <c r="B271" s="194"/>
      <c r="C271" s="195"/>
      <c r="D271" s="196" t="s">
        <v>151</v>
      </c>
      <c r="E271" s="197" t="s">
        <v>19</v>
      </c>
      <c r="F271" s="198" t="s">
        <v>367</v>
      </c>
      <c r="G271" s="195"/>
      <c r="H271" s="199">
        <v>18.486999999999998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151</v>
      </c>
      <c r="AU271" s="205" t="s">
        <v>85</v>
      </c>
      <c r="AV271" s="12" t="s">
        <v>85</v>
      </c>
      <c r="AW271" s="12" t="s">
        <v>36</v>
      </c>
      <c r="AX271" s="12" t="s">
        <v>75</v>
      </c>
      <c r="AY271" s="205" t="s">
        <v>142</v>
      </c>
    </row>
    <row r="272" spans="2:65" s="13" customFormat="1" ht="11.25">
      <c r="B272" s="206"/>
      <c r="C272" s="207"/>
      <c r="D272" s="196" t="s">
        <v>151</v>
      </c>
      <c r="E272" s="208" t="s">
        <v>19</v>
      </c>
      <c r="F272" s="209" t="s">
        <v>154</v>
      </c>
      <c r="G272" s="207"/>
      <c r="H272" s="210">
        <v>35.760999999999996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151</v>
      </c>
      <c r="AU272" s="216" t="s">
        <v>85</v>
      </c>
      <c r="AV272" s="13" t="s">
        <v>149</v>
      </c>
      <c r="AW272" s="13" t="s">
        <v>36</v>
      </c>
      <c r="AX272" s="13" t="s">
        <v>83</v>
      </c>
      <c r="AY272" s="216" t="s">
        <v>142</v>
      </c>
    </row>
    <row r="273" spans="2:65" s="1" customFormat="1" ht="16.5" customHeight="1">
      <c r="B273" s="34"/>
      <c r="C273" s="182" t="s">
        <v>551</v>
      </c>
      <c r="D273" s="182" t="s">
        <v>144</v>
      </c>
      <c r="E273" s="183" t="s">
        <v>552</v>
      </c>
      <c r="F273" s="184" t="s">
        <v>553</v>
      </c>
      <c r="G273" s="185" t="s">
        <v>147</v>
      </c>
      <c r="H273" s="186">
        <v>51.351999999999997</v>
      </c>
      <c r="I273" s="187"/>
      <c r="J273" s="188">
        <f>ROUND(I273*H273,2)</f>
        <v>0</v>
      </c>
      <c r="K273" s="184" t="s">
        <v>19</v>
      </c>
      <c r="L273" s="38"/>
      <c r="M273" s="189" t="s">
        <v>19</v>
      </c>
      <c r="N273" s="190" t="s">
        <v>46</v>
      </c>
      <c r="O273" s="60"/>
      <c r="P273" s="191">
        <f>O273*H273</f>
        <v>0</v>
      </c>
      <c r="Q273" s="191">
        <v>0</v>
      </c>
      <c r="R273" s="191">
        <f>Q273*H273</f>
        <v>0</v>
      </c>
      <c r="S273" s="191">
        <v>0.02</v>
      </c>
      <c r="T273" s="192">
        <f>S273*H273</f>
        <v>1.02704</v>
      </c>
      <c r="AR273" s="17" t="s">
        <v>149</v>
      </c>
      <c r="AT273" s="17" t="s">
        <v>144</v>
      </c>
      <c r="AU273" s="17" t="s">
        <v>85</v>
      </c>
      <c r="AY273" s="17" t="s">
        <v>142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7" t="s">
        <v>83</v>
      </c>
      <c r="BK273" s="193">
        <f>ROUND(I273*H273,2)</f>
        <v>0</v>
      </c>
      <c r="BL273" s="17" t="s">
        <v>149</v>
      </c>
      <c r="BM273" s="17" t="s">
        <v>554</v>
      </c>
    </row>
    <row r="274" spans="2:65" s="12" customFormat="1" ht="11.25">
      <c r="B274" s="194"/>
      <c r="C274" s="195"/>
      <c r="D274" s="196" t="s">
        <v>151</v>
      </c>
      <c r="E274" s="197" t="s">
        <v>19</v>
      </c>
      <c r="F274" s="198" t="s">
        <v>374</v>
      </c>
      <c r="G274" s="195"/>
      <c r="H274" s="199">
        <v>58.344000000000001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151</v>
      </c>
      <c r="AU274" s="205" t="s">
        <v>85</v>
      </c>
      <c r="AV274" s="12" t="s">
        <v>85</v>
      </c>
      <c r="AW274" s="12" t="s">
        <v>36</v>
      </c>
      <c r="AX274" s="12" t="s">
        <v>75</v>
      </c>
      <c r="AY274" s="205" t="s">
        <v>142</v>
      </c>
    </row>
    <row r="275" spans="2:65" s="12" customFormat="1" ht="11.25">
      <c r="B275" s="194"/>
      <c r="C275" s="195"/>
      <c r="D275" s="196" t="s">
        <v>151</v>
      </c>
      <c r="E275" s="197" t="s">
        <v>19</v>
      </c>
      <c r="F275" s="198" t="s">
        <v>375</v>
      </c>
      <c r="G275" s="195"/>
      <c r="H275" s="199">
        <v>-10.516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151</v>
      </c>
      <c r="AU275" s="205" t="s">
        <v>85</v>
      </c>
      <c r="AV275" s="12" t="s">
        <v>85</v>
      </c>
      <c r="AW275" s="12" t="s">
        <v>36</v>
      </c>
      <c r="AX275" s="12" t="s">
        <v>75</v>
      </c>
      <c r="AY275" s="205" t="s">
        <v>142</v>
      </c>
    </row>
    <row r="276" spans="2:65" s="12" customFormat="1" ht="11.25">
      <c r="B276" s="194"/>
      <c r="C276" s="195"/>
      <c r="D276" s="196" t="s">
        <v>151</v>
      </c>
      <c r="E276" s="197" t="s">
        <v>19</v>
      </c>
      <c r="F276" s="198" t="s">
        <v>376</v>
      </c>
      <c r="G276" s="195"/>
      <c r="H276" s="199">
        <v>3.6360000000000001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151</v>
      </c>
      <c r="AU276" s="205" t="s">
        <v>85</v>
      </c>
      <c r="AV276" s="12" t="s">
        <v>85</v>
      </c>
      <c r="AW276" s="12" t="s">
        <v>36</v>
      </c>
      <c r="AX276" s="12" t="s">
        <v>75</v>
      </c>
      <c r="AY276" s="205" t="s">
        <v>142</v>
      </c>
    </row>
    <row r="277" spans="2:65" s="12" customFormat="1" ht="11.25">
      <c r="B277" s="194"/>
      <c r="C277" s="195"/>
      <c r="D277" s="196" t="s">
        <v>151</v>
      </c>
      <c r="E277" s="197" t="s">
        <v>19</v>
      </c>
      <c r="F277" s="198" t="s">
        <v>377</v>
      </c>
      <c r="G277" s="195"/>
      <c r="H277" s="199">
        <v>-5.2480000000000002</v>
      </c>
      <c r="I277" s="200"/>
      <c r="J277" s="195"/>
      <c r="K277" s="195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151</v>
      </c>
      <c r="AU277" s="205" t="s">
        <v>85</v>
      </c>
      <c r="AV277" s="12" t="s">
        <v>85</v>
      </c>
      <c r="AW277" s="12" t="s">
        <v>36</v>
      </c>
      <c r="AX277" s="12" t="s">
        <v>75</v>
      </c>
      <c r="AY277" s="205" t="s">
        <v>142</v>
      </c>
    </row>
    <row r="278" spans="2:65" s="12" customFormat="1" ht="11.25">
      <c r="B278" s="194"/>
      <c r="C278" s="195"/>
      <c r="D278" s="196" t="s">
        <v>151</v>
      </c>
      <c r="E278" s="197" t="s">
        <v>19</v>
      </c>
      <c r="F278" s="198" t="s">
        <v>378</v>
      </c>
      <c r="G278" s="195"/>
      <c r="H278" s="199">
        <v>5.1360000000000001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151</v>
      </c>
      <c r="AU278" s="205" t="s">
        <v>85</v>
      </c>
      <c r="AV278" s="12" t="s">
        <v>85</v>
      </c>
      <c r="AW278" s="12" t="s">
        <v>36</v>
      </c>
      <c r="AX278" s="12" t="s">
        <v>75</v>
      </c>
      <c r="AY278" s="205" t="s">
        <v>142</v>
      </c>
    </row>
    <row r="279" spans="2:65" s="13" customFormat="1" ht="11.25">
      <c r="B279" s="206"/>
      <c r="C279" s="207"/>
      <c r="D279" s="196" t="s">
        <v>151</v>
      </c>
      <c r="E279" s="208" t="s">
        <v>19</v>
      </c>
      <c r="F279" s="209" t="s">
        <v>154</v>
      </c>
      <c r="G279" s="207"/>
      <c r="H279" s="210">
        <v>51.351999999999997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151</v>
      </c>
      <c r="AU279" s="216" t="s">
        <v>85</v>
      </c>
      <c r="AV279" s="13" t="s">
        <v>149</v>
      </c>
      <c r="AW279" s="13" t="s">
        <v>36</v>
      </c>
      <c r="AX279" s="13" t="s">
        <v>83</v>
      </c>
      <c r="AY279" s="216" t="s">
        <v>142</v>
      </c>
    </row>
    <row r="280" spans="2:65" s="1" customFormat="1" ht="16.5" customHeight="1">
      <c r="B280" s="34"/>
      <c r="C280" s="182" t="s">
        <v>555</v>
      </c>
      <c r="D280" s="182" t="s">
        <v>144</v>
      </c>
      <c r="E280" s="183" t="s">
        <v>556</v>
      </c>
      <c r="F280" s="184" t="s">
        <v>557</v>
      </c>
      <c r="G280" s="185" t="s">
        <v>147</v>
      </c>
      <c r="H280" s="186">
        <v>27.7</v>
      </c>
      <c r="I280" s="187"/>
      <c r="J280" s="188">
        <f>ROUND(I280*H280,2)</f>
        <v>0</v>
      </c>
      <c r="K280" s="184" t="s">
        <v>19</v>
      </c>
      <c r="L280" s="38"/>
      <c r="M280" s="189" t="s">
        <v>19</v>
      </c>
      <c r="N280" s="190" t="s">
        <v>46</v>
      </c>
      <c r="O280" s="60"/>
      <c r="P280" s="191">
        <f>O280*H280</f>
        <v>0</v>
      </c>
      <c r="Q280" s="191">
        <v>0</v>
      </c>
      <c r="R280" s="191">
        <f>Q280*H280</f>
        <v>0</v>
      </c>
      <c r="S280" s="191">
        <v>4.5999999999999999E-2</v>
      </c>
      <c r="T280" s="192">
        <f>S280*H280</f>
        <v>1.2742</v>
      </c>
      <c r="AR280" s="17" t="s">
        <v>149</v>
      </c>
      <c r="AT280" s="17" t="s">
        <v>144</v>
      </c>
      <c r="AU280" s="17" t="s">
        <v>85</v>
      </c>
      <c r="AY280" s="17" t="s">
        <v>142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7" t="s">
        <v>83</v>
      </c>
      <c r="BK280" s="193">
        <f>ROUND(I280*H280,2)</f>
        <v>0</v>
      </c>
      <c r="BL280" s="17" t="s">
        <v>149</v>
      </c>
      <c r="BM280" s="17" t="s">
        <v>558</v>
      </c>
    </row>
    <row r="281" spans="2:65" s="14" customFormat="1" ht="11.25">
      <c r="B281" s="217"/>
      <c r="C281" s="218"/>
      <c r="D281" s="196" t="s">
        <v>151</v>
      </c>
      <c r="E281" s="219" t="s">
        <v>19</v>
      </c>
      <c r="F281" s="220" t="s">
        <v>559</v>
      </c>
      <c r="G281" s="218"/>
      <c r="H281" s="219" t="s">
        <v>19</v>
      </c>
      <c r="I281" s="221"/>
      <c r="J281" s="218"/>
      <c r="K281" s="218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151</v>
      </c>
      <c r="AU281" s="226" t="s">
        <v>85</v>
      </c>
      <c r="AV281" s="14" t="s">
        <v>83</v>
      </c>
      <c r="AW281" s="14" t="s">
        <v>36</v>
      </c>
      <c r="AX281" s="14" t="s">
        <v>75</v>
      </c>
      <c r="AY281" s="226" t="s">
        <v>142</v>
      </c>
    </row>
    <row r="282" spans="2:65" s="12" customFormat="1" ht="11.25">
      <c r="B282" s="194"/>
      <c r="C282" s="195"/>
      <c r="D282" s="196" t="s">
        <v>151</v>
      </c>
      <c r="E282" s="197" t="s">
        <v>19</v>
      </c>
      <c r="F282" s="198" t="s">
        <v>388</v>
      </c>
      <c r="G282" s="195"/>
      <c r="H282" s="199">
        <v>34.32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151</v>
      </c>
      <c r="AU282" s="205" t="s">
        <v>85</v>
      </c>
      <c r="AV282" s="12" t="s">
        <v>85</v>
      </c>
      <c r="AW282" s="12" t="s">
        <v>36</v>
      </c>
      <c r="AX282" s="12" t="s">
        <v>75</v>
      </c>
      <c r="AY282" s="205" t="s">
        <v>142</v>
      </c>
    </row>
    <row r="283" spans="2:65" s="12" customFormat="1" ht="11.25">
      <c r="B283" s="194"/>
      <c r="C283" s="195"/>
      <c r="D283" s="196" t="s">
        <v>151</v>
      </c>
      <c r="E283" s="197" t="s">
        <v>19</v>
      </c>
      <c r="F283" s="198" t="s">
        <v>389</v>
      </c>
      <c r="G283" s="195"/>
      <c r="H283" s="199">
        <v>-7.84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151</v>
      </c>
      <c r="AU283" s="205" t="s">
        <v>85</v>
      </c>
      <c r="AV283" s="12" t="s">
        <v>85</v>
      </c>
      <c r="AW283" s="12" t="s">
        <v>36</v>
      </c>
      <c r="AX283" s="12" t="s">
        <v>75</v>
      </c>
      <c r="AY283" s="205" t="s">
        <v>142</v>
      </c>
    </row>
    <row r="284" spans="2:65" s="12" customFormat="1" ht="11.25">
      <c r="B284" s="194"/>
      <c r="C284" s="195"/>
      <c r="D284" s="196" t="s">
        <v>151</v>
      </c>
      <c r="E284" s="197" t="s">
        <v>19</v>
      </c>
      <c r="F284" s="198" t="s">
        <v>390</v>
      </c>
      <c r="G284" s="195"/>
      <c r="H284" s="199">
        <v>1.46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151</v>
      </c>
      <c r="AU284" s="205" t="s">
        <v>85</v>
      </c>
      <c r="AV284" s="12" t="s">
        <v>85</v>
      </c>
      <c r="AW284" s="12" t="s">
        <v>36</v>
      </c>
      <c r="AX284" s="12" t="s">
        <v>75</v>
      </c>
      <c r="AY284" s="205" t="s">
        <v>142</v>
      </c>
    </row>
    <row r="285" spans="2:65" s="12" customFormat="1" ht="11.25">
      <c r="B285" s="194"/>
      <c r="C285" s="195"/>
      <c r="D285" s="196" t="s">
        <v>151</v>
      </c>
      <c r="E285" s="197" t="s">
        <v>19</v>
      </c>
      <c r="F285" s="198" t="s">
        <v>391</v>
      </c>
      <c r="G285" s="195"/>
      <c r="H285" s="199">
        <v>-0.96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151</v>
      </c>
      <c r="AU285" s="205" t="s">
        <v>85</v>
      </c>
      <c r="AV285" s="12" t="s">
        <v>85</v>
      </c>
      <c r="AW285" s="12" t="s">
        <v>36</v>
      </c>
      <c r="AX285" s="12" t="s">
        <v>75</v>
      </c>
      <c r="AY285" s="205" t="s">
        <v>142</v>
      </c>
    </row>
    <row r="286" spans="2:65" s="12" customFormat="1" ht="11.25">
      <c r="B286" s="194"/>
      <c r="C286" s="195"/>
      <c r="D286" s="196" t="s">
        <v>151</v>
      </c>
      <c r="E286" s="197" t="s">
        <v>19</v>
      </c>
      <c r="F286" s="198" t="s">
        <v>392</v>
      </c>
      <c r="G286" s="195"/>
      <c r="H286" s="199">
        <v>0.72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151</v>
      </c>
      <c r="AU286" s="205" t="s">
        <v>85</v>
      </c>
      <c r="AV286" s="12" t="s">
        <v>85</v>
      </c>
      <c r="AW286" s="12" t="s">
        <v>36</v>
      </c>
      <c r="AX286" s="12" t="s">
        <v>75</v>
      </c>
      <c r="AY286" s="205" t="s">
        <v>142</v>
      </c>
    </row>
    <row r="287" spans="2:65" s="13" customFormat="1" ht="11.25">
      <c r="B287" s="206"/>
      <c r="C287" s="207"/>
      <c r="D287" s="196" t="s">
        <v>151</v>
      </c>
      <c r="E287" s="208" t="s">
        <v>19</v>
      </c>
      <c r="F287" s="209" t="s">
        <v>154</v>
      </c>
      <c r="G287" s="207"/>
      <c r="H287" s="210">
        <v>27.7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151</v>
      </c>
      <c r="AU287" s="216" t="s">
        <v>85</v>
      </c>
      <c r="AV287" s="13" t="s">
        <v>149</v>
      </c>
      <c r="AW287" s="13" t="s">
        <v>36</v>
      </c>
      <c r="AX287" s="13" t="s">
        <v>83</v>
      </c>
      <c r="AY287" s="216" t="s">
        <v>142</v>
      </c>
    </row>
    <row r="288" spans="2:65" s="1" customFormat="1" ht="16.5" customHeight="1">
      <c r="B288" s="34"/>
      <c r="C288" s="182" t="s">
        <v>560</v>
      </c>
      <c r="D288" s="182" t="s">
        <v>144</v>
      </c>
      <c r="E288" s="183" t="s">
        <v>561</v>
      </c>
      <c r="F288" s="184" t="s">
        <v>562</v>
      </c>
      <c r="G288" s="185" t="s">
        <v>147</v>
      </c>
      <c r="H288" s="186">
        <v>67.149000000000001</v>
      </c>
      <c r="I288" s="187"/>
      <c r="J288" s="188">
        <f>ROUND(I288*H288,2)</f>
        <v>0</v>
      </c>
      <c r="K288" s="184" t="s">
        <v>19</v>
      </c>
      <c r="L288" s="38"/>
      <c r="M288" s="189" t="s">
        <v>19</v>
      </c>
      <c r="N288" s="190" t="s">
        <v>46</v>
      </c>
      <c r="O288" s="60"/>
      <c r="P288" s="191">
        <f>O288*H288</f>
        <v>0</v>
      </c>
      <c r="Q288" s="191">
        <v>0</v>
      </c>
      <c r="R288" s="191">
        <f>Q288*H288</f>
        <v>0</v>
      </c>
      <c r="S288" s="191">
        <v>4.5999999999999999E-2</v>
      </c>
      <c r="T288" s="192">
        <f>S288*H288</f>
        <v>3.088854</v>
      </c>
      <c r="AR288" s="17" t="s">
        <v>149</v>
      </c>
      <c r="AT288" s="17" t="s">
        <v>144</v>
      </c>
      <c r="AU288" s="17" t="s">
        <v>85</v>
      </c>
      <c r="AY288" s="17" t="s">
        <v>142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7" t="s">
        <v>83</v>
      </c>
      <c r="BK288" s="193">
        <f>ROUND(I288*H288,2)</f>
        <v>0</v>
      </c>
      <c r="BL288" s="17" t="s">
        <v>149</v>
      </c>
      <c r="BM288" s="17" t="s">
        <v>563</v>
      </c>
    </row>
    <row r="289" spans="2:65" s="12" customFormat="1" ht="11.25">
      <c r="B289" s="194"/>
      <c r="C289" s="195"/>
      <c r="D289" s="196" t="s">
        <v>151</v>
      </c>
      <c r="E289" s="197" t="s">
        <v>19</v>
      </c>
      <c r="F289" s="198" t="s">
        <v>420</v>
      </c>
      <c r="G289" s="195"/>
      <c r="H289" s="199">
        <v>16.46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151</v>
      </c>
      <c r="AU289" s="205" t="s">
        <v>85</v>
      </c>
      <c r="AV289" s="12" t="s">
        <v>85</v>
      </c>
      <c r="AW289" s="12" t="s">
        <v>36</v>
      </c>
      <c r="AX289" s="12" t="s">
        <v>75</v>
      </c>
      <c r="AY289" s="205" t="s">
        <v>142</v>
      </c>
    </row>
    <row r="290" spans="2:65" s="12" customFormat="1" ht="11.25">
      <c r="B290" s="194"/>
      <c r="C290" s="195"/>
      <c r="D290" s="196" t="s">
        <v>151</v>
      </c>
      <c r="E290" s="197" t="s">
        <v>19</v>
      </c>
      <c r="F290" s="198" t="s">
        <v>421</v>
      </c>
      <c r="G290" s="195"/>
      <c r="H290" s="199">
        <v>52.779000000000003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151</v>
      </c>
      <c r="AU290" s="205" t="s">
        <v>85</v>
      </c>
      <c r="AV290" s="12" t="s">
        <v>85</v>
      </c>
      <c r="AW290" s="12" t="s">
        <v>36</v>
      </c>
      <c r="AX290" s="12" t="s">
        <v>75</v>
      </c>
      <c r="AY290" s="205" t="s">
        <v>142</v>
      </c>
    </row>
    <row r="291" spans="2:65" s="12" customFormat="1" ht="11.25">
      <c r="B291" s="194"/>
      <c r="C291" s="195"/>
      <c r="D291" s="196" t="s">
        <v>151</v>
      </c>
      <c r="E291" s="197" t="s">
        <v>19</v>
      </c>
      <c r="F291" s="198" t="s">
        <v>422</v>
      </c>
      <c r="G291" s="195"/>
      <c r="H291" s="199">
        <v>-2.5299999999999998</v>
      </c>
      <c r="I291" s="200"/>
      <c r="J291" s="195"/>
      <c r="K291" s="195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151</v>
      </c>
      <c r="AU291" s="205" t="s">
        <v>85</v>
      </c>
      <c r="AV291" s="12" t="s">
        <v>85</v>
      </c>
      <c r="AW291" s="12" t="s">
        <v>36</v>
      </c>
      <c r="AX291" s="12" t="s">
        <v>75</v>
      </c>
      <c r="AY291" s="205" t="s">
        <v>142</v>
      </c>
    </row>
    <row r="292" spans="2:65" s="12" customFormat="1" ht="11.25">
      <c r="B292" s="194"/>
      <c r="C292" s="195"/>
      <c r="D292" s="196" t="s">
        <v>151</v>
      </c>
      <c r="E292" s="197" t="s">
        <v>19</v>
      </c>
      <c r="F292" s="198" t="s">
        <v>423</v>
      </c>
      <c r="G292" s="195"/>
      <c r="H292" s="199">
        <v>-2.44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151</v>
      </c>
      <c r="AU292" s="205" t="s">
        <v>85</v>
      </c>
      <c r="AV292" s="12" t="s">
        <v>85</v>
      </c>
      <c r="AW292" s="12" t="s">
        <v>36</v>
      </c>
      <c r="AX292" s="12" t="s">
        <v>75</v>
      </c>
      <c r="AY292" s="205" t="s">
        <v>142</v>
      </c>
    </row>
    <row r="293" spans="2:65" s="12" customFormat="1" ht="11.25">
      <c r="B293" s="194"/>
      <c r="C293" s="195"/>
      <c r="D293" s="196" t="s">
        <v>151</v>
      </c>
      <c r="E293" s="197" t="s">
        <v>19</v>
      </c>
      <c r="F293" s="198" t="s">
        <v>424</v>
      </c>
      <c r="G293" s="195"/>
      <c r="H293" s="199">
        <v>2.88</v>
      </c>
      <c r="I293" s="200"/>
      <c r="J293" s="195"/>
      <c r="K293" s="195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151</v>
      </c>
      <c r="AU293" s="205" t="s">
        <v>85</v>
      </c>
      <c r="AV293" s="12" t="s">
        <v>85</v>
      </c>
      <c r="AW293" s="12" t="s">
        <v>36</v>
      </c>
      <c r="AX293" s="12" t="s">
        <v>75</v>
      </c>
      <c r="AY293" s="205" t="s">
        <v>142</v>
      </c>
    </row>
    <row r="294" spans="2:65" s="13" customFormat="1" ht="11.25">
      <c r="B294" s="206"/>
      <c r="C294" s="207"/>
      <c r="D294" s="196" t="s">
        <v>151</v>
      </c>
      <c r="E294" s="208" t="s">
        <v>19</v>
      </c>
      <c r="F294" s="209" t="s">
        <v>154</v>
      </c>
      <c r="G294" s="207"/>
      <c r="H294" s="210">
        <v>67.149000000000001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151</v>
      </c>
      <c r="AU294" s="216" t="s">
        <v>85</v>
      </c>
      <c r="AV294" s="13" t="s">
        <v>149</v>
      </c>
      <c r="AW294" s="13" t="s">
        <v>36</v>
      </c>
      <c r="AX294" s="13" t="s">
        <v>83</v>
      </c>
      <c r="AY294" s="216" t="s">
        <v>142</v>
      </c>
    </row>
    <row r="295" spans="2:65" s="1" customFormat="1" ht="16.5" customHeight="1">
      <c r="B295" s="34"/>
      <c r="C295" s="182" t="s">
        <v>564</v>
      </c>
      <c r="D295" s="182" t="s">
        <v>144</v>
      </c>
      <c r="E295" s="183" t="s">
        <v>565</v>
      </c>
      <c r="F295" s="184" t="s">
        <v>566</v>
      </c>
      <c r="G295" s="185" t="s">
        <v>147</v>
      </c>
      <c r="H295" s="186">
        <v>42.033000000000001</v>
      </c>
      <c r="I295" s="187"/>
      <c r="J295" s="188">
        <f>ROUND(I295*H295,2)</f>
        <v>0</v>
      </c>
      <c r="K295" s="184" t="s">
        <v>19</v>
      </c>
      <c r="L295" s="38"/>
      <c r="M295" s="189" t="s">
        <v>19</v>
      </c>
      <c r="N295" s="190" t="s">
        <v>46</v>
      </c>
      <c r="O295" s="60"/>
      <c r="P295" s="191">
        <f>O295*H295</f>
        <v>0</v>
      </c>
      <c r="Q295" s="191">
        <v>0</v>
      </c>
      <c r="R295" s="191">
        <f>Q295*H295</f>
        <v>0</v>
      </c>
      <c r="S295" s="191">
        <v>5.8999999999999997E-2</v>
      </c>
      <c r="T295" s="192">
        <f>S295*H295</f>
        <v>2.4799470000000001</v>
      </c>
      <c r="AR295" s="17" t="s">
        <v>149</v>
      </c>
      <c r="AT295" s="17" t="s">
        <v>144</v>
      </c>
      <c r="AU295" s="17" t="s">
        <v>85</v>
      </c>
      <c r="AY295" s="17" t="s">
        <v>142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7" t="s">
        <v>83</v>
      </c>
      <c r="BK295" s="193">
        <f>ROUND(I295*H295,2)</f>
        <v>0</v>
      </c>
      <c r="BL295" s="17" t="s">
        <v>149</v>
      </c>
      <c r="BM295" s="17" t="s">
        <v>567</v>
      </c>
    </row>
    <row r="296" spans="2:65" s="12" customFormat="1" ht="11.25">
      <c r="B296" s="194"/>
      <c r="C296" s="195"/>
      <c r="D296" s="196" t="s">
        <v>151</v>
      </c>
      <c r="E296" s="197" t="s">
        <v>19</v>
      </c>
      <c r="F296" s="198" t="s">
        <v>435</v>
      </c>
      <c r="G296" s="195"/>
      <c r="H296" s="199">
        <v>16.46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151</v>
      </c>
      <c r="AU296" s="205" t="s">
        <v>85</v>
      </c>
      <c r="AV296" s="12" t="s">
        <v>85</v>
      </c>
      <c r="AW296" s="12" t="s">
        <v>36</v>
      </c>
      <c r="AX296" s="12" t="s">
        <v>75</v>
      </c>
      <c r="AY296" s="205" t="s">
        <v>142</v>
      </c>
    </row>
    <row r="297" spans="2:65" s="12" customFormat="1" ht="11.25">
      <c r="B297" s="194"/>
      <c r="C297" s="195"/>
      <c r="D297" s="196" t="s">
        <v>151</v>
      </c>
      <c r="E297" s="197" t="s">
        <v>19</v>
      </c>
      <c r="F297" s="198" t="s">
        <v>436</v>
      </c>
      <c r="G297" s="195"/>
      <c r="H297" s="199">
        <v>29.114999999999998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151</v>
      </c>
      <c r="AU297" s="205" t="s">
        <v>85</v>
      </c>
      <c r="AV297" s="12" t="s">
        <v>85</v>
      </c>
      <c r="AW297" s="12" t="s">
        <v>36</v>
      </c>
      <c r="AX297" s="12" t="s">
        <v>75</v>
      </c>
      <c r="AY297" s="205" t="s">
        <v>142</v>
      </c>
    </row>
    <row r="298" spans="2:65" s="12" customFormat="1" ht="11.25">
      <c r="B298" s="194"/>
      <c r="C298" s="195"/>
      <c r="D298" s="196" t="s">
        <v>151</v>
      </c>
      <c r="E298" s="197" t="s">
        <v>19</v>
      </c>
      <c r="F298" s="198" t="s">
        <v>437</v>
      </c>
      <c r="G298" s="195"/>
      <c r="H298" s="199">
        <v>-3.45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151</v>
      </c>
      <c r="AU298" s="205" t="s">
        <v>85</v>
      </c>
      <c r="AV298" s="12" t="s">
        <v>85</v>
      </c>
      <c r="AW298" s="12" t="s">
        <v>36</v>
      </c>
      <c r="AX298" s="12" t="s">
        <v>75</v>
      </c>
      <c r="AY298" s="205" t="s">
        <v>142</v>
      </c>
    </row>
    <row r="299" spans="2:65" s="12" customFormat="1" ht="11.25">
      <c r="B299" s="194"/>
      <c r="C299" s="195"/>
      <c r="D299" s="196" t="s">
        <v>151</v>
      </c>
      <c r="E299" s="197" t="s">
        <v>19</v>
      </c>
      <c r="F299" s="198" t="s">
        <v>438</v>
      </c>
      <c r="G299" s="195"/>
      <c r="H299" s="199">
        <v>-1.952</v>
      </c>
      <c r="I299" s="200"/>
      <c r="J299" s="195"/>
      <c r="K299" s="195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151</v>
      </c>
      <c r="AU299" s="205" t="s">
        <v>85</v>
      </c>
      <c r="AV299" s="12" t="s">
        <v>85</v>
      </c>
      <c r="AW299" s="12" t="s">
        <v>36</v>
      </c>
      <c r="AX299" s="12" t="s">
        <v>75</v>
      </c>
      <c r="AY299" s="205" t="s">
        <v>142</v>
      </c>
    </row>
    <row r="300" spans="2:65" s="12" customFormat="1" ht="11.25">
      <c r="B300" s="194"/>
      <c r="C300" s="195"/>
      <c r="D300" s="196" t="s">
        <v>151</v>
      </c>
      <c r="E300" s="197" t="s">
        <v>19</v>
      </c>
      <c r="F300" s="198" t="s">
        <v>439</v>
      </c>
      <c r="G300" s="195"/>
      <c r="H300" s="199">
        <v>1.86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151</v>
      </c>
      <c r="AU300" s="205" t="s">
        <v>85</v>
      </c>
      <c r="AV300" s="12" t="s">
        <v>85</v>
      </c>
      <c r="AW300" s="12" t="s">
        <v>36</v>
      </c>
      <c r="AX300" s="12" t="s">
        <v>75</v>
      </c>
      <c r="AY300" s="205" t="s">
        <v>142</v>
      </c>
    </row>
    <row r="301" spans="2:65" s="13" customFormat="1" ht="11.25">
      <c r="B301" s="206"/>
      <c r="C301" s="207"/>
      <c r="D301" s="196" t="s">
        <v>151</v>
      </c>
      <c r="E301" s="208" t="s">
        <v>19</v>
      </c>
      <c r="F301" s="209" t="s">
        <v>154</v>
      </c>
      <c r="G301" s="207"/>
      <c r="H301" s="210">
        <v>42.033000000000001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151</v>
      </c>
      <c r="AU301" s="216" t="s">
        <v>85</v>
      </c>
      <c r="AV301" s="13" t="s">
        <v>149</v>
      </c>
      <c r="AW301" s="13" t="s">
        <v>36</v>
      </c>
      <c r="AX301" s="13" t="s">
        <v>83</v>
      </c>
      <c r="AY301" s="216" t="s">
        <v>142</v>
      </c>
    </row>
    <row r="302" spans="2:65" s="1" customFormat="1" ht="16.5" customHeight="1">
      <c r="B302" s="34"/>
      <c r="C302" s="182" t="s">
        <v>568</v>
      </c>
      <c r="D302" s="182" t="s">
        <v>144</v>
      </c>
      <c r="E302" s="183" t="s">
        <v>569</v>
      </c>
      <c r="F302" s="184" t="s">
        <v>570</v>
      </c>
      <c r="G302" s="185" t="s">
        <v>161</v>
      </c>
      <c r="H302" s="186">
        <v>37.020000000000003</v>
      </c>
      <c r="I302" s="187"/>
      <c r="J302" s="188">
        <f>ROUND(I302*H302,2)</f>
        <v>0</v>
      </c>
      <c r="K302" s="184" t="s">
        <v>148</v>
      </c>
      <c r="L302" s="38"/>
      <c r="M302" s="189" t="s">
        <v>19</v>
      </c>
      <c r="N302" s="190" t="s">
        <v>46</v>
      </c>
      <c r="O302" s="60"/>
      <c r="P302" s="191">
        <f>O302*H302</f>
        <v>0</v>
      </c>
      <c r="Q302" s="191">
        <v>8.7150000000000005E-2</v>
      </c>
      <c r="R302" s="191">
        <f>Q302*H302</f>
        <v>3.2262930000000005</v>
      </c>
      <c r="S302" s="191">
        <v>0</v>
      </c>
      <c r="T302" s="192">
        <f>S302*H302</f>
        <v>0</v>
      </c>
      <c r="AR302" s="17" t="s">
        <v>149</v>
      </c>
      <c r="AT302" s="17" t="s">
        <v>144</v>
      </c>
      <c r="AU302" s="17" t="s">
        <v>85</v>
      </c>
      <c r="AY302" s="17" t="s">
        <v>142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7" t="s">
        <v>83</v>
      </c>
      <c r="BK302" s="193">
        <f>ROUND(I302*H302,2)</f>
        <v>0</v>
      </c>
      <c r="BL302" s="17" t="s">
        <v>149</v>
      </c>
      <c r="BM302" s="17" t="s">
        <v>571</v>
      </c>
    </row>
    <row r="303" spans="2:65" s="1" customFormat="1" ht="16.5" customHeight="1">
      <c r="B303" s="34"/>
      <c r="C303" s="182" t="s">
        <v>572</v>
      </c>
      <c r="D303" s="182" t="s">
        <v>144</v>
      </c>
      <c r="E303" s="183" t="s">
        <v>573</v>
      </c>
      <c r="F303" s="184" t="s">
        <v>574</v>
      </c>
      <c r="G303" s="185" t="s">
        <v>161</v>
      </c>
      <c r="H303" s="186">
        <v>41.1</v>
      </c>
      <c r="I303" s="187"/>
      <c r="J303" s="188">
        <f>ROUND(I303*H303,2)</f>
        <v>0</v>
      </c>
      <c r="K303" s="184" t="s">
        <v>148</v>
      </c>
      <c r="L303" s="38"/>
      <c r="M303" s="189" t="s">
        <v>19</v>
      </c>
      <c r="N303" s="190" t="s">
        <v>46</v>
      </c>
      <c r="O303" s="60"/>
      <c r="P303" s="191">
        <f>O303*H303</f>
        <v>0</v>
      </c>
      <c r="Q303" s="191">
        <v>3.8300000000000001E-3</v>
      </c>
      <c r="R303" s="191">
        <f>Q303*H303</f>
        <v>0.157413</v>
      </c>
      <c r="S303" s="191">
        <v>0</v>
      </c>
      <c r="T303" s="192">
        <f>S303*H303</f>
        <v>0</v>
      </c>
      <c r="AR303" s="17" t="s">
        <v>149</v>
      </c>
      <c r="AT303" s="17" t="s">
        <v>144</v>
      </c>
      <c r="AU303" s="17" t="s">
        <v>85</v>
      </c>
      <c r="AY303" s="17" t="s">
        <v>142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7" t="s">
        <v>83</v>
      </c>
      <c r="BK303" s="193">
        <f>ROUND(I303*H303,2)</f>
        <v>0</v>
      </c>
      <c r="BL303" s="17" t="s">
        <v>149</v>
      </c>
      <c r="BM303" s="17" t="s">
        <v>575</v>
      </c>
    </row>
    <row r="304" spans="2:65" s="12" customFormat="1" ht="11.25">
      <c r="B304" s="194"/>
      <c r="C304" s="195"/>
      <c r="D304" s="196" t="s">
        <v>151</v>
      </c>
      <c r="E304" s="197" t="s">
        <v>19</v>
      </c>
      <c r="F304" s="198" t="s">
        <v>576</v>
      </c>
      <c r="G304" s="195"/>
      <c r="H304" s="199">
        <v>24.36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151</v>
      </c>
      <c r="AU304" s="205" t="s">
        <v>85</v>
      </c>
      <c r="AV304" s="12" t="s">
        <v>85</v>
      </c>
      <c r="AW304" s="12" t="s">
        <v>36</v>
      </c>
      <c r="AX304" s="12" t="s">
        <v>75</v>
      </c>
      <c r="AY304" s="205" t="s">
        <v>142</v>
      </c>
    </row>
    <row r="305" spans="2:65" s="12" customFormat="1" ht="11.25">
      <c r="B305" s="194"/>
      <c r="C305" s="195"/>
      <c r="D305" s="196" t="s">
        <v>151</v>
      </c>
      <c r="E305" s="197" t="s">
        <v>19</v>
      </c>
      <c r="F305" s="198" t="s">
        <v>577</v>
      </c>
      <c r="G305" s="195"/>
      <c r="H305" s="199">
        <v>16.739999999999998</v>
      </c>
      <c r="I305" s="200"/>
      <c r="J305" s="195"/>
      <c r="K305" s="195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151</v>
      </c>
      <c r="AU305" s="205" t="s">
        <v>85</v>
      </c>
      <c r="AV305" s="12" t="s">
        <v>85</v>
      </c>
      <c r="AW305" s="12" t="s">
        <v>36</v>
      </c>
      <c r="AX305" s="12" t="s">
        <v>75</v>
      </c>
      <c r="AY305" s="205" t="s">
        <v>142</v>
      </c>
    </row>
    <row r="306" spans="2:65" s="13" customFormat="1" ht="11.25">
      <c r="B306" s="206"/>
      <c r="C306" s="207"/>
      <c r="D306" s="196" t="s">
        <v>151</v>
      </c>
      <c r="E306" s="208" t="s">
        <v>19</v>
      </c>
      <c r="F306" s="209" t="s">
        <v>154</v>
      </c>
      <c r="G306" s="207"/>
      <c r="H306" s="210">
        <v>41.1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151</v>
      </c>
      <c r="AU306" s="216" t="s">
        <v>85</v>
      </c>
      <c r="AV306" s="13" t="s">
        <v>149</v>
      </c>
      <c r="AW306" s="13" t="s">
        <v>36</v>
      </c>
      <c r="AX306" s="13" t="s">
        <v>83</v>
      </c>
      <c r="AY306" s="216" t="s">
        <v>142</v>
      </c>
    </row>
    <row r="307" spans="2:65" s="1" customFormat="1" ht="22.5" customHeight="1">
      <c r="B307" s="34"/>
      <c r="C307" s="182" t="s">
        <v>578</v>
      </c>
      <c r="D307" s="182" t="s">
        <v>144</v>
      </c>
      <c r="E307" s="183" t="s">
        <v>579</v>
      </c>
      <c r="F307" s="184" t="s">
        <v>580</v>
      </c>
      <c r="G307" s="185" t="s">
        <v>280</v>
      </c>
      <c r="H307" s="186">
        <v>10</v>
      </c>
      <c r="I307" s="187"/>
      <c r="J307" s="188">
        <f>ROUND(I307*H307,2)</f>
        <v>0</v>
      </c>
      <c r="K307" s="184" t="s">
        <v>148</v>
      </c>
      <c r="L307" s="38"/>
      <c r="M307" s="189" t="s">
        <v>19</v>
      </c>
      <c r="N307" s="190" t="s">
        <v>46</v>
      </c>
      <c r="O307" s="60"/>
      <c r="P307" s="191">
        <f>O307*H307</f>
        <v>0</v>
      </c>
      <c r="Q307" s="191">
        <v>0.12404999999999999</v>
      </c>
      <c r="R307" s="191">
        <f>Q307*H307</f>
        <v>1.2404999999999999</v>
      </c>
      <c r="S307" s="191">
        <v>0</v>
      </c>
      <c r="T307" s="192">
        <f>S307*H307</f>
        <v>0</v>
      </c>
      <c r="AR307" s="17" t="s">
        <v>149</v>
      </c>
      <c r="AT307" s="17" t="s">
        <v>144</v>
      </c>
      <c r="AU307" s="17" t="s">
        <v>85</v>
      </c>
      <c r="AY307" s="17" t="s">
        <v>142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7" t="s">
        <v>83</v>
      </c>
      <c r="BK307" s="193">
        <f>ROUND(I307*H307,2)</f>
        <v>0</v>
      </c>
      <c r="BL307" s="17" t="s">
        <v>149</v>
      </c>
      <c r="BM307" s="17" t="s">
        <v>581</v>
      </c>
    </row>
    <row r="308" spans="2:65" s="11" customFormat="1" ht="22.9" customHeight="1">
      <c r="B308" s="166"/>
      <c r="C308" s="167"/>
      <c r="D308" s="168" t="s">
        <v>74</v>
      </c>
      <c r="E308" s="180" t="s">
        <v>210</v>
      </c>
      <c r="F308" s="180" t="s">
        <v>211</v>
      </c>
      <c r="G308" s="167"/>
      <c r="H308" s="167"/>
      <c r="I308" s="170"/>
      <c r="J308" s="181">
        <f>BK308</f>
        <v>0</v>
      </c>
      <c r="K308" s="167"/>
      <c r="L308" s="172"/>
      <c r="M308" s="173"/>
      <c r="N308" s="174"/>
      <c r="O308" s="174"/>
      <c r="P308" s="175">
        <f>SUM(P309:P316)</f>
        <v>0</v>
      </c>
      <c r="Q308" s="174"/>
      <c r="R308" s="175">
        <f>SUM(R309:R316)</f>
        <v>0</v>
      </c>
      <c r="S308" s="174"/>
      <c r="T308" s="176">
        <f>SUM(T309:T316)</f>
        <v>0</v>
      </c>
      <c r="AR308" s="177" t="s">
        <v>83</v>
      </c>
      <c r="AT308" s="178" t="s">
        <v>74</v>
      </c>
      <c r="AU308" s="178" t="s">
        <v>83</v>
      </c>
      <c r="AY308" s="177" t="s">
        <v>142</v>
      </c>
      <c r="BK308" s="179">
        <f>SUM(BK309:BK316)</f>
        <v>0</v>
      </c>
    </row>
    <row r="309" spans="2:65" s="1" customFormat="1" ht="22.5" customHeight="1">
      <c r="B309" s="34"/>
      <c r="C309" s="182" t="s">
        <v>582</v>
      </c>
      <c r="D309" s="182" t="s">
        <v>144</v>
      </c>
      <c r="E309" s="183" t="s">
        <v>213</v>
      </c>
      <c r="F309" s="184" t="s">
        <v>214</v>
      </c>
      <c r="G309" s="185" t="s">
        <v>215</v>
      </c>
      <c r="H309" s="186">
        <v>24.818999999999999</v>
      </c>
      <c r="I309" s="187"/>
      <c r="J309" s="188">
        <f>ROUND(I309*H309,2)</f>
        <v>0</v>
      </c>
      <c r="K309" s="184" t="s">
        <v>148</v>
      </c>
      <c r="L309" s="38"/>
      <c r="M309" s="189" t="s">
        <v>19</v>
      </c>
      <c r="N309" s="190" t="s">
        <v>46</v>
      </c>
      <c r="O309" s="60"/>
      <c r="P309" s="191">
        <f>O309*H309</f>
        <v>0</v>
      </c>
      <c r="Q309" s="191">
        <v>0</v>
      </c>
      <c r="R309" s="191">
        <f>Q309*H309</f>
        <v>0</v>
      </c>
      <c r="S309" s="191">
        <v>0</v>
      </c>
      <c r="T309" s="192">
        <f>S309*H309</f>
        <v>0</v>
      </c>
      <c r="AR309" s="17" t="s">
        <v>149</v>
      </c>
      <c r="AT309" s="17" t="s">
        <v>144</v>
      </c>
      <c r="AU309" s="17" t="s">
        <v>85</v>
      </c>
      <c r="AY309" s="17" t="s">
        <v>142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7" t="s">
        <v>83</v>
      </c>
      <c r="BK309" s="193">
        <f>ROUND(I309*H309,2)</f>
        <v>0</v>
      </c>
      <c r="BL309" s="17" t="s">
        <v>149</v>
      </c>
      <c r="BM309" s="17" t="s">
        <v>583</v>
      </c>
    </row>
    <row r="310" spans="2:65" s="1" customFormat="1" ht="16.5" customHeight="1">
      <c r="B310" s="34"/>
      <c r="C310" s="182" t="s">
        <v>584</v>
      </c>
      <c r="D310" s="182" t="s">
        <v>144</v>
      </c>
      <c r="E310" s="183" t="s">
        <v>218</v>
      </c>
      <c r="F310" s="184" t="s">
        <v>219</v>
      </c>
      <c r="G310" s="185" t="s">
        <v>215</v>
      </c>
      <c r="H310" s="186">
        <v>24.818999999999999</v>
      </c>
      <c r="I310" s="187"/>
      <c r="J310" s="188">
        <f>ROUND(I310*H310,2)</f>
        <v>0</v>
      </c>
      <c r="K310" s="184" t="s">
        <v>148</v>
      </c>
      <c r="L310" s="38"/>
      <c r="M310" s="189" t="s">
        <v>19</v>
      </c>
      <c r="N310" s="190" t="s">
        <v>46</v>
      </c>
      <c r="O310" s="60"/>
      <c r="P310" s="191">
        <f>O310*H310</f>
        <v>0</v>
      </c>
      <c r="Q310" s="191">
        <v>0</v>
      </c>
      <c r="R310" s="191">
        <f>Q310*H310</f>
        <v>0</v>
      </c>
      <c r="S310" s="191">
        <v>0</v>
      </c>
      <c r="T310" s="192">
        <f>S310*H310</f>
        <v>0</v>
      </c>
      <c r="AR310" s="17" t="s">
        <v>149</v>
      </c>
      <c r="AT310" s="17" t="s">
        <v>144</v>
      </c>
      <c r="AU310" s="17" t="s">
        <v>85</v>
      </c>
      <c r="AY310" s="17" t="s">
        <v>142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7" t="s">
        <v>83</v>
      </c>
      <c r="BK310" s="193">
        <f>ROUND(I310*H310,2)</f>
        <v>0</v>
      </c>
      <c r="BL310" s="17" t="s">
        <v>149</v>
      </c>
      <c r="BM310" s="17" t="s">
        <v>585</v>
      </c>
    </row>
    <row r="311" spans="2:65" s="1" customFormat="1" ht="22.5" customHeight="1">
      <c r="B311" s="34"/>
      <c r="C311" s="182" t="s">
        <v>586</v>
      </c>
      <c r="D311" s="182" t="s">
        <v>144</v>
      </c>
      <c r="E311" s="183" t="s">
        <v>222</v>
      </c>
      <c r="F311" s="184" t="s">
        <v>223</v>
      </c>
      <c r="G311" s="185" t="s">
        <v>215</v>
      </c>
      <c r="H311" s="186">
        <v>124.095</v>
      </c>
      <c r="I311" s="187"/>
      <c r="J311" s="188">
        <f>ROUND(I311*H311,2)</f>
        <v>0</v>
      </c>
      <c r="K311" s="184" t="s">
        <v>148</v>
      </c>
      <c r="L311" s="38"/>
      <c r="M311" s="189" t="s">
        <v>19</v>
      </c>
      <c r="N311" s="190" t="s">
        <v>46</v>
      </c>
      <c r="O311" s="60"/>
      <c r="P311" s="191">
        <f>O311*H311</f>
        <v>0</v>
      </c>
      <c r="Q311" s="191">
        <v>0</v>
      </c>
      <c r="R311" s="191">
        <f>Q311*H311</f>
        <v>0</v>
      </c>
      <c r="S311" s="191">
        <v>0</v>
      </c>
      <c r="T311" s="192">
        <f>S311*H311</f>
        <v>0</v>
      </c>
      <c r="AR311" s="17" t="s">
        <v>149</v>
      </c>
      <c r="AT311" s="17" t="s">
        <v>144</v>
      </c>
      <c r="AU311" s="17" t="s">
        <v>85</v>
      </c>
      <c r="AY311" s="17" t="s">
        <v>142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7" t="s">
        <v>83</v>
      </c>
      <c r="BK311" s="193">
        <f>ROUND(I311*H311,2)</f>
        <v>0</v>
      </c>
      <c r="BL311" s="17" t="s">
        <v>149</v>
      </c>
      <c r="BM311" s="17" t="s">
        <v>587</v>
      </c>
    </row>
    <row r="312" spans="2:65" s="12" customFormat="1" ht="11.25">
      <c r="B312" s="194"/>
      <c r="C312" s="195"/>
      <c r="D312" s="196" t="s">
        <v>151</v>
      </c>
      <c r="E312" s="195"/>
      <c r="F312" s="198" t="s">
        <v>588</v>
      </c>
      <c r="G312" s="195"/>
      <c r="H312" s="199">
        <v>124.095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151</v>
      </c>
      <c r="AU312" s="205" t="s">
        <v>85</v>
      </c>
      <c r="AV312" s="12" t="s">
        <v>85</v>
      </c>
      <c r="AW312" s="12" t="s">
        <v>4</v>
      </c>
      <c r="AX312" s="12" t="s">
        <v>83</v>
      </c>
      <c r="AY312" s="205" t="s">
        <v>142</v>
      </c>
    </row>
    <row r="313" spans="2:65" s="1" customFormat="1" ht="22.5" customHeight="1">
      <c r="B313" s="34"/>
      <c r="C313" s="182" t="s">
        <v>589</v>
      </c>
      <c r="D313" s="182" t="s">
        <v>144</v>
      </c>
      <c r="E313" s="183" t="s">
        <v>226</v>
      </c>
      <c r="F313" s="184" t="s">
        <v>227</v>
      </c>
      <c r="G313" s="185" t="s">
        <v>215</v>
      </c>
      <c r="H313" s="186">
        <v>11.99</v>
      </c>
      <c r="I313" s="187"/>
      <c r="J313" s="188">
        <f>ROUND(I313*H313,2)</f>
        <v>0</v>
      </c>
      <c r="K313" s="184" t="s">
        <v>148</v>
      </c>
      <c r="L313" s="38"/>
      <c r="M313" s="189" t="s">
        <v>19</v>
      </c>
      <c r="N313" s="190" t="s">
        <v>46</v>
      </c>
      <c r="O313" s="60"/>
      <c r="P313" s="191">
        <f>O313*H313</f>
        <v>0</v>
      </c>
      <c r="Q313" s="191">
        <v>0</v>
      </c>
      <c r="R313" s="191">
        <f>Q313*H313</f>
        <v>0</v>
      </c>
      <c r="S313" s="191">
        <v>0</v>
      </c>
      <c r="T313" s="192">
        <f>S313*H313</f>
        <v>0</v>
      </c>
      <c r="AR313" s="17" t="s">
        <v>149</v>
      </c>
      <c r="AT313" s="17" t="s">
        <v>144</v>
      </c>
      <c r="AU313" s="17" t="s">
        <v>85</v>
      </c>
      <c r="AY313" s="17" t="s">
        <v>142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7" t="s">
        <v>83</v>
      </c>
      <c r="BK313" s="193">
        <f>ROUND(I313*H313,2)</f>
        <v>0</v>
      </c>
      <c r="BL313" s="17" t="s">
        <v>149</v>
      </c>
      <c r="BM313" s="17" t="s">
        <v>590</v>
      </c>
    </row>
    <row r="314" spans="2:65" s="1" customFormat="1" ht="22.5" customHeight="1">
      <c r="B314" s="34"/>
      <c r="C314" s="182" t="s">
        <v>591</v>
      </c>
      <c r="D314" s="182" t="s">
        <v>144</v>
      </c>
      <c r="E314" s="183" t="s">
        <v>234</v>
      </c>
      <c r="F314" s="184" t="s">
        <v>235</v>
      </c>
      <c r="G314" s="185" t="s">
        <v>215</v>
      </c>
      <c r="H314" s="186">
        <v>11.345000000000001</v>
      </c>
      <c r="I314" s="187"/>
      <c r="J314" s="188">
        <f>ROUND(I314*H314,2)</f>
        <v>0</v>
      </c>
      <c r="K314" s="184" t="s">
        <v>148</v>
      </c>
      <c r="L314" s="38"/>
      <c r="M314" s="189" t="s">
        <v>19</v>
      </c>
      <c r="N314" s="190" t="s">
        <v>46</v>
      </c>
      <c r="O314" s="60"/>
      <c r="P314" s="191">
        <f>O314*H314</f>
        <v>0</v>
      </c>
      <c r="Q314" s="191">
        <v>0</v>
      </c>
      <c r="R314" s="191">
        <f>Q314*H314</f>
        <v>0</v>
      </c>
      <c r="S314" s="191">
        <v>0</v>
      </c>
      <c r="T314" s="192">
        <f>S314*H314</f>
        <v>0</v>
      </c>
      <c r="AR314" s="17" t="s">
        <v>149</v>
      </c>
      <c r="AT314" s="17" t="s">
        <v>144</v>
      </c>
      <c r="AU314" s="17" t="s">
        <v>85</v>
      </c>
      <c r="AY314" s="17" t="s">
        <v>142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7" t="s">
        <v>83</v>
      </c>
      <c r="BK314" s="193">
        <f>ROUND(I314*H314,2)</f>
        <v>0</v>
      </c>
      <c r="BL314" s="17" t="s">
        <v>149</v>
      </c>
      <c r="BM314" s="17" t="s">
        <v>592</v>
      </c>
    </row>
    <row r="315" spans="2:65" s="1" customFormat="1" ht="22.5" customHeight="1">
      <c r="B315" s="34"/>
      <c r="C315" s="182" t="s">
        <v>357</v>
      </c>
      <c r="D315" s="182" t="s">
        <v>144</v>
      </c>
      <c r="E315" s="183" t="s">
        <v>238</v>
      </c>
      <c r="F315" s="184" t="s">
        <v>239</v>
      </c>
      <c r="G315" s="185" t="s">
        <v>215</v>
      </c>
      <c r="H315" s="186">
        <v>1.339</v>
      </c>
      <c r="I315" s="187"/>
      <c r="J315" s="188">
        <f>ROUND(I315*H315,2)</f>
        <v>0</v>
      </c>
      <c r="K315" s="184" t="s">
        <v>148</v>
      </c>
      <c r="L315" s="38"/>
      <c r="M315" s="189" t="s">
        <v>19</v>
      </c>
      <c r="N315" s="190" t="s">
        <v>46</v>
      </c>
      <c r="O315" s="60"/>
      <c r="P315" s="191">
        <f>O315*H315</f>
        <v>0</v>
      </c>
      <c r="Q315" s="191">
        <v>0</v>
      </c>
      <c r="R315" s="191">
        <f>Q315*H315</f>
        <v>0</v>
      </c>
      <c r="S315" s="191">
        <v>0</v>
      </c>
      <c r="T315" s="192">
        <f>S315*H315</f>
        <v>0</v>
      </c>
      <c r="AR315" s="17" t="s">
        <v>149</v>
      </c>
      <c r="AT315" s="17" t="s">
        <v>144</v>
      </c>
      <c r="AU315" s="17" t="s">
        <v>85</v>
      </c>
      <c r="AY315" s="17" t="s">
        <v>142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7" t="s">
        <v>83</v>
      </c>
      <c r="BK315" s="193">
        <f>ROUND(I315*H315,2)</f>
        <v>0</v>
      </c>
      <c r="BL315" s="17" t="s">
        <v>149</v>
      </c>
      <c r="BM315" s="17" t="s">
        <v>593</v>
      </c>
    </row>
    <row r="316" spans="2:65" s="1" customFormat="1" ht="22.5" customHeight="1">
      <c r="B316" s="34"/>
      <c r="C316" s="182" t="s">
        <v>404</v>
      </c>
      <c r="D316" s="182" t="s">
        <v>144</v>
      </c>
      <c r="E316" s="183" t="s">
        <v>242</v>
      </c>
      <c r="F316" s="184" t="s">
        <v>243</v>
      </c>
      <c r="G316" s="185" t="s">
        <v>215</v>
      </c>
      <c r="H316" s="186">
        <v>0.14499999999999999</v>
      </c>
      <c r="I316" s="187"/>
      <c r="J316" s="188">
        <f>ROUND(I316*H316,2)</f>
        <v>0</v>
      </c>
      <c r="K316" s="184" t="s">
        <v>148</v>
      </c>
      <c r="L316" s="38"/>
      <c r="M316" s="189" t="s">
        <v>19</v>
      </c>
      <c r="N316" s="190" t="s">
        <v>46</v>
      </c>
      <c r="O316" s="60"/>
      <c r="P316" s="191">
        <f>O316*H316</f>
        <v>0</v>
      </c>
      <c r="Q316" s="191">
        <v>0</v>
      </c>
      <c r="R316" s="191">
        <f>Q316*H316</f>
        <v>0</v>
      </c>
      <c r="S316" s="191">
        <v>0</v>
      </c>
      <c r="T316" s="192">
        <f>S316*H316</f>
        <v>0</v>
      </c>
      <c r="AR316" s="17" t="s">
        <v>149</v>
      </c>
      <c r="AT316" s="17" t="s">
        <v>144</v>
      </c>
      <c r="AU316" s="17" t="s">
        <v>85</v>
      </c>
      <c r="AY316" s="17" t="s">
        <v>142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7" t="s">
        <v>83</v>
      </c>
      <c r="BK316" s="193">
        <f>ROUND(I316*H316,2)</f>
        <v>0</v>
      </c>
      <c r="BL316" s="17" t="s">
        <v>149</v>
      </c>
      <c r="BM316" s="17" t="s">
        <v>594</v>
      </c>
    </row>
    <row r="317" spans="2:65" s="11" customFormat="1" ht="22.9" customHeight="1">
      <c r="B317" s="166"/>
      <c r="C317" s="167"/>
      <c r="D317" s="168" t="s">
        <v>74</v>
      </c>
      <c r="E317" s="180" t="s">
        <v>595</v>
      </c>
      <c r="F317" s="180" t="s">
        <v>596</v>
      </c>
      <c r="G317" s="167"/>
      <c r="H317" s="167"/>
      <c r="I317" s="170"/>
      <c r="J317" s="181">
        <f>BK317</f>
        <v>0</v>
      </c>
      <c r="K317" s="167"/>
      <c r="L317" s="172"/>
      <c r="M317" s="173"/>
      <c r="N317" s="174"/>
      <c r="O317" s="174"/>
      <c r="P317" s="175">
        <f>P318</f>
        <v>0</v>
      </c>
      <c r="Q317" s="174"/>
      <c r="R317" s="175">
        <f>R318</f>
        <v>0</v>
      </c>
      <c r="S317" s="174"/>
      <c r="T317" s="176">
        <f>T318</f>
        <v>0</v>
      </c>
      <c r="AR317" s="177" t="s">
        <v>83</v>
      </c>
      <c r="AT317" s="178" t="s">
        <v>74</v>
      </c>
      <c r="AU317" s="178" t="s">
        <v>83</v>
      </c>
      <c r="AY317" s="177" t="s">
        <v>142</v>
      </c>
      <c r="BK317" s="179">
        <f>BK318</f>
        <v>0</v>
      </c>
    </row>
    <row r="318" spans="2:65" s="1" customFormat="1" ht="22.5" customHeight="1">
      <c r="B318" s="34"/>
      <c r="C318" s="182" t="s">
        <v>461</v>
      </c>
      <c r="D318" s="182" t="s">
        <v>144</v>
      </c>
      <c r="E318" s="183" t="s">
        <v>597</v>
      </c>
      <c r="F318" s="184" t="s">
        <v>598</v>
      </c>
      <c r="G318" s="185" t="s">
        <v>215</v>
      </c>
      <c r="H318" s="186">
        <v>39.347000000000001</v>
      </c>
      <c r="I318" s="187"/>
      <c r="J318" s="188">
        <f>ROUND(I318*H318,2)</f>
        <v>0</v>
      </c>
      <c r="K318" s="184" t="s">
        <v>148</v>
      </c>
      <c r="L318" s="38"/>
      <c r="M318" s="189" t="s">
        <v>19</v>
      </c>
      <c r="N318" s="190" t="s">
        <v>46</v>
      </c>
      <c r="O318" s="60"/>
      <c r="P318" s="191">
        <f>O318*H318</f>
        <v>0</v>
      </c>
      <c r="Q318" s="191">
        <v>0</v>
      </c>
      <c r="R318" s="191">
        <f>Q318*H318</f>
        <v>0</v>
      </c>
      <c r="S318" s="191">
        <v>0</v>
      </c>
      <c r="T318" s="192">
        <f>S318*H318</f>
        <v>0</v>
      </c>
      <c r="AR318" s="17" t="s">
        <v>149</v>
      </c>
      <c r="AT318" s="17" t="s">
        <v>144</v>
      </c>
      <c r="AU318" s="17" t="s">
        <v>85</v>
      </c>
      <c r="AY318" s="17" t="s">
        <v>142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7" t="s">
        <v>83</v>
      </c>
      <c r="BK318" s="193">
        <f>ROUND(I318*H318,2)</f>
        <v>0</v>
      </c>
      <c r="BL318" s="17" t="s">
        <v>149</v>
      </c>
      <c r="BM318" s="17" t="s">
        <v>599</v>
      </c>
    </row>
    <row r="319" spans="2:65" s="11" customFormat="1" ht="25.9" customHeight="1">
      <c r="B319" s="166"/>
      <c r="C319" s="167"/>
      <c r="D319" s="168" t="s">
        <v>74</v>
      </c>
      <c r="E319" s="169" t="s">
        <v>245</v>
      </c>
      <c r="F319" s="169" t="s">
        <v>246</v>
      </c>
      <c r="G319" s="167"/>
      <c r="H319" s="167"/>
      <c r="I319" s="170"/>
      <c r="J319" s="171">
        <f>BK319</f>
        <v>0</v>
      </c>
      <c r="K319" s="167"/>
      <c r="L319" s="172"/>
      <c r="M319" s="173"/>
      <c r="N319" s="174"/>
      <c r="O319" s="174"/>
      <c r="P319" s="175">
        <f>P320+P341+P367+P374+P398+P403+P407+P430+P442+P451</f>
        <v>0</v>
      </c>
      <c r="Q319" s="174"/>
      <c r="R319" s="175">
        <f>R320+R341+R367+R374+R398+R403+R407+R430+R442+R451</f>
        <v>1.2270556977500002</v>
      </c>
      <c r="S319" s="174"/>
      <c r="T319" s="176">
        <f>T320+T341+T367+T374+T398+T403+T407+T430+T442+T451</f>
        <v>0.30801784000000004</v>
      </c>
      <c r="AR319" s="177" t="s">
        <v>85</v>
      </c>
      <c r="AT319" s="178" t="s">
        <v>74</v>
      </c>
      <c r="AU319" s="178" t="s">
        <v>75</v>
      </c>
      <c r="AY319" s="177" t="s">
        <v>142</v>
      </c>
      <c r="BK319" s="179">
        <f>BK320+BK341+BK367+BK374+BK398+BK403+BK407+BK430+BK442+BK451</f>
        <v>0</v>
      </c>
    </row>
    <row r="320" spans="2:65" s="11" customFormat="1" ht="22.9" customHeight="1">
      <c r="B320" s="166"/>
      <c r="C320" s="167"/>
      <c r="D320" s="168" t="s">
        <v>74</v>
      </c>
      <c r="E320" s="180" t="s">
        <v>600</v>
      </c>
      <c r="F320" s="180" t="s">
        <v>601</v>
      </c>
      <c r="G320" s="167"/>
      <c r="H320" s="167"/>
      <c r="I320" s="170"/>
      <c r="J320" s="181">
        <f>BK320</f>
        <v>0</v>
      </c>
      <c r="K320" s="167"/>
      <c r="L320" s="172"/>
      <c r="M320" s="173"/>
      <c r="N320" s="174"/>
      <c r="O320" s="174"/>
      <c r="P320" s="175">
        <f>SUM(P321:P340)</f>
        <v>0</v>
      </c>
      <c r="Q320" s="174"/>
      <c r="R320" s="175">
        <f>SUM(R321:R340)</f>
        <v>0.19689117875000001</v>
      </c>
      <c r="S320" s="174"/>
      <c r="T320" s="176">
        <f>SUM(T321:T340)</f>
        <v>0.14541999999999999</v>
      </c>
      <c r="AR320" s="177" t="s">
        <v>85</v>
      </c>
      <c r="AT320" s="178" t="s">
        <v>74</v>
      </c>
      <c r="AU320" s="178" t="s">
        <v>83</v>
      </c>
      <c r="AY320" s="177" t="s">
        <v>142</v>
      </c>
      <c r="BK320" s="179">
        <f>SUM(BK321:BK340)</f>
        <v>0</v>
      </c>
    </row>
    <row r="321" spans="2:65" s="1" customFormat="1" ht="16.5" customHeight="1">
      <c r="B321" s="34"/>
      <c r="C321" s="182" t="s">
        <v>602</v>
      </c>
      <c r="D321" s="182" t="s">
        <v>144</v>
      </c>
      <c r="E321" s="183" t="s">
        <v>603</v>
      </c>
      <c r="F321" s="184" t="s">
        <v>604</v>
      </c>
      <c r="G321" s="185" t="s">
        <v>147</v>
      </c>
      <c r="H321" s="186">
        <v>36.354999999999997</v>
      </c>
      <c r="I321" s="187"/>
      <c r="J321" s="188">
        <f>ROUND(I321*H321,2)</f>
        <v>0</v>
      </c>
      <c r="K321" s="184" t="s">
        <v>19</v>
      </c>
      <c r="L321" s="38"/>
      <c r="M321" s="189" t="s">
        <v>19</v>
      </c>
      <c r="N321" s="190" t="s">
        <v>46</v>
      </c>
      <c r="O321" s="60"/>
      <c r="P321" s="191">
        <f>O321*H321</f>
        <v>0</v>
      </c>
      <c r="Q321" s="191">
        <v>0</v>
      </c>
      <c r="R321" s="191">
        <f>Q321*H321</f>
        <v>0</v>
      </c>
      <c r="S321" s="191">
        <v>0</v>
      </c>
      <c r="T321" s="192">
        <f>S321*H321</f>
        <v>0</v>
      </c>
      <c r="AR321" s="17" t="s">
        <v>229</v>
      </c>
      <c r="AT321" s="17" t="s">
        <v>144</v>
      </c>
      <c r="AU321" s="17" t="s">
        <v>85</v>
      </c>
      <c r="AY321" s="17" t="s">
        <v>142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7" t="s">
        <v>83</v>
      </c>
      <c r="BK321" s="193">
        <f>ROUND(I321*H321,2)</f>
        <v>0</v>
      </c>
      <c r="BL321" s="17" t="s">
        <v>229</v>
      </c>
      <c r="BM321" s="17" t="s">
        <v>605</v>
      </c>
    </row>
    <row r="322" spans="2:65" s="12" customFormat="1" ht="11.25">
      <c r="B322" s="194"/>
      <c r="C322" s="195"/>
      <c r="D322" s="196" t="s">
        <v>151</v>
      </c>
      <c r="E322" s="197" t="s">
        <v>19</v>
      </c>
      <c r="F322" s="198" t="s">
        <v>505</v>
      </c>
      <c r="G322" s="195"/>
      <c r="H322" s="199">
        <v>17.271000000000001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151</v>
      </c>
      <c r="AU322" s="205" t="s">
        <v>85</v>
      </c>
      <c r="AV322" s="12" t="s">
        <v>85</v>
      </c>
      <c r="AW322" s="12" t="s">
        <v>36</v>
      </c>
      <c r="AX322" s="12" t="s">
        <v>75</v>
      </c>
      <c r="AY322" s="205" t="s">
        <v>142</v>
      </c>
    </row>
    <row r="323" spans="2:65" s="12" customFormat="1" ht="11.25">
      <c r="B323" s="194"/>
      <c r="C323" s="195"/>
      <c r="D323" s="196" t="s">
        <v>151</v>
      </c>
      <c r="E323" s="197" t="s">
        <v>19</v>
      </c>
      <c r="F323" s="198" t="s">
        <v>506</v>
      </c>
      <c r="G323" s="195"/>
      <c r="H323" s="199">
        <v>18.18</v>
      </c>
      <c r="I323" s="200"/>
      <c r="J323" s="195"/>
      <c r="K323" s="195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151</v>
      </c>
      <c r="AU323" s="205" t="s">
        <v>85</v>
      </c>
      <c r="AV323" s="12" t="s">
        <v>85</v>
      </c>
      <c r="AW323" s="12" t="s">
        <v>36</v>
      </c>
      <c r="AX323" s="12" t="s">
        <v>75</v>
      </c>
      <c r="AY323" s="205" t="s">
        <v>142</v>
      </c>
    </row>
    <row r="324" spans="2:65" s="12" customFormat="1" ht="11.25">
      <c r="B324" s="194"/>
      <c r="C324" s="195"/>
      <c r="D324" s="196" t="s">
        <v>151</v>
      </c>
      <c r="E324" s="197" t="s">
        <v>19</v>
      </c>
      <c r="F324" s="198" t="s">
        <v>606</v>
      </c>
      <c r="G324" s="195"/>
      <c r="H324" s="199">
        <v>0.90400000000000003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151</v>
      </c>
      <c r="AU324" s="205" t="s">
        <v>85</v>
      </c>
      <c r="AV324" s="12" t="s">
        <v>85</v>
      </c>
      <c r="AW324" s="12" t="s">
        <v>36</v>
      </c>
      <c r="AX324" s="12" t="s">
        <v>75</v>
      </c>
      <c r="AY324" s="205" t="s">
        <v>142</v>
      </c>
    </row>
    <row r="325" spans="2:65" s="13" customFormat="1" ht="11.25">
      <c r="B325" s="206"/>
      <c r="C325" s="207"/>
      <c r="D325" s="196" t="s">
        <v>151</v>
      </c>
      <c r="E325" s="208" t="s">
        <v>19</v>
      </c>
      <c r="F325" s="209" t="s">
        <v>154</v>
      </c>
      <c r="G325" s="207"/>
      <c r="H325" s="210">
        <v>36.354999999999997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151</v>
      </c>
      <c r="AU325" s="216" t="s">
        <v>85</v>
      </c>
      <c r="AV325" s="13" t="s">
        <v>149</v>
      </c>
      <c r="AW325" s="13" t="s">
        <v>36</v>
      </c>
      <c r="AX325" s="13" t="s">
        <v>83</v>
      </c>
      <c r="AY325" s="216" t="s">
        <v>142</v>
      </c>
    </row>
    <row r="326" spans="2:65" s="1" customFormat="1" ht="16.5" customHeight="1">
      <c r="B326" s="34"/>
      <c r="C326" s="232" t="s">
        <v>607</v>
      </c>
      <c r="D326" s="232" t="s">
        <v>608</v>
      </c>
      <c r="E326" s="233" t="s">
        <v>609</v>
      </c>
      <c r="F326" s="234" t="s">
        <v>610</v>
      </c>
      <c r="G326" s="235" t="s">
        <v>215</v>
      </c>
      <c r="H326" s="236">
        <v>1.0999999999999999E-2</v>
      </c>
      <c r="I326" s="237"/>
      <c r="J326" s="238">
        <f>ROUND(I326*H326,2)</f>
        <v>0</v>
      </c>
      <c r="K326" s="234" t="s">
        <v>19</v>
      </c>
      <c r="L326" s="239"/>
      <c r="M326" s="240" t="s">
        <v>19</v>
      </c>
      <c r="N326" s="241" t="s">
        <v>46</v>
      </c>
      <c r="O326" s="60"/>
      <c r="P326" s="191">
        <f>O326*H326</f>
        <v>0</v>
      </c>
      <c r="Q326" s="191">
        <v>1</v>
      </c>
      <c r="R326" s="191">
        <f>Q326*H326</f>
        <v>1.0999999999999999E-2</v>
      </c>
      <c r="S326" s="191">
        <v>0</v>
      </c>
      <c r="T326" s="192">
        <f>S326*H326</f>
        <v>0</v>
      </c>
      <c r="AR326" s="17" t="s">
        <v>459</v>
      </c>
      <c r="AT326" s="17" t="s">
        <v>608</v>
      </c>
      <c r="AU326" s="17" t="s">
        <v>85</v>
      </c>
      <c r="AY326" s="17" t="s">
        <v>142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7" t="s">
        <v>83</v>
      </c>
      <c r="BK326" s="193">
        <f>ROUND(I326*H326,2)</f>
        <v>0</v>
      </c>
      <c r="BL326" s="17" t="s">
        <v>229</v>
      </c>
      <c r="BM326" s="17" t="s">
        <v>611</v>
      </c>
    </row>
    <row r="327" spans="2:65" s="12" customFormat="1" ht="11.25">
      <c r="B327" s="194"/>
      <c r="C327" s="195"/>
      <c r="D327" s="196" t="s">
        <v>151</v>
      </c>
      <c r="E327" s="195"/>
      <c r="F327" s="198" t="s">
        <v>612</v>
      </c>
      <c r="G327" s="195"/>
      <c r="H327" s="199">
        <v>1.0999999999999999E-2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151</v>
      </c>
      <c r="AU327" s="205" t="s">
        <v>85</v>
      </c>
      <c r="AV327" s="12" t="s">
        <v>85</v>
      </c>
      <c r="AW327" s="12" t="s">
        <v>4</v>
      </c>
      <c r="AX327" s="12" t="s">
        <v>83</v>
      </c>
      <c r="AY327" s="205" t="s">
        <v>142</v>
      </c>
    </row>
    <row r="328" spans="2:65" s="1" customFormat="1" ht="16.5" customHeight="1">
      <c r="B328" s="34"/>
      <c r="C328" s="182" t="s">
        <v>613</v>
      </c>
      <c r="D328" s="182" t="s">
        <v>144</v>
      </c>
      <c r="E328" s="183" t="s">
        <v>614</v>
      </c>
      <c r="F328" s="184" t="s">
        <v>615</v>
      </c>
      <c r="G328" s="185" t="s">
        <v>147</v>
      </c>
      <c r="H328" s="186">
        <v>36.354999999999997</v>
      </c>
      <c r="I328" s="187"/>
      <c r="J328" s="188">
        <f>ROUND(I328*H328,2)</f>
        <v>0</v>
      </c>
      <c r="K328" s="184" t="s">
        <v>148</v>
      </c>
      <c r="L328" s="38"/>
      <c r="M328" s="189" t="s">
        <v>19</v>
      </c>
      <c r="N328" s="190" t="s">
        <v>46</v>
      </c>
      <c r="O328" s="60"/>
      <c r="P328" s="191">
        <f>O328*H328</f>
        <v>0</v>
      </c>
      <c r="Q328" s="191">
        <v>0</v>
      </c>
      <c r="R328" s="191">
        <f>Q328*H328</f>
        <v>0</v>
      </c>
      <c r="S328" s="191">
        <v>4.0000000000000001E-3</v>
      </c>
      <c r="T328" s="192">
        <f>S328*H328</f>
        <v>0.14541999999999999</v>
      </c>
      <c r="AR328" s="17" t="s">
        <v>229</v>
      </c>
      <c r="AT328" s="17" t="s">
        <v>144</v>
      </c>
      <c r="AU328" s="17" t="s">
        <v>85</v>
      </c>
      <c r="AY328" s="17" t="s">
        <v>142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7" t="s">
        <v>83</v>
      </c>
      <c r="BK328" s="193">
        <f>ROUND(I328*H328,2)</f>
        <v>0</v>
      </c>
      <c r="BL328" s="17" t="s">
        <v>229</v>
      </c>
      <c r="BM328" s="17" t="s">
        <v>616</v>
      </c>
    </row>
    <row r="329" spans="2:65" s="12" customFormat="1" ht="11.25">
      <c r="B329" s="194"/>
      <c r="C329" s="195"/>
      <c r="D329" s="196" t="s">
        <v>151</v>
      </c>
      <c r="E329" s="197" t="s">
        <v>19</v>
      </c>
      <c r="F329" s="198" t="s">
        <v>505</v>
      </c>
      <c r="G329" s="195"/>
      <c r="H329" s="199">
        <v>17.271000000000001</v>
      </c>
      <c r="I329" s="200"/>
      <c r="J329" s="195"/>
      <c r="K329" s="195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151</v>
      </c>
      <c r="AU329" s="205" t="s">
        <v>85</v>
      </c>
      <c r="AV329" s="12" t="s">
        <v>85</v>
      </c>
      <c r="AW329" s="12" t="s">
        <v>36</v>
      </c>
      <c r="AX329" s="12" t="s">
        <v>75</v>
      </c>
      <c r="AY329" s="205" t="s">
        <v>142</v>
      </c>
    </row>
    <row r="330" spans="2:65" s="12" customFormat="1" ht="11.25">
      <c r="B330" s="194"/>
      <c r="C330" s="195"/>
      <c r="D330" s="196" t="s">
        <v>151</v>
      </c>
      <c r="E330" s="197" t="s">
        <v>19</v>
      </c>
      <c r="F330" s="198" t="s">
        <v>506</v>
      </c>
      <c r="G330" s="195"/>
      <c r="H330" s="199">
        <v>18.18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151</v>
      </c>
      <c r="AU330" s="205" t="s">
        <v>85</v>
      </c>
      <c r="AV330" s="12" t="s">
        <v>85</v>
      </c>
      <c r="AW330" s="12" t="s">
        <v>36</v>
      </c>
      <c r="AX330" s="12" t="s">
        <v>75</v>
      </c>
      <c r="AY330" s="205" t="s">
        <v>142</v>
      </c>
    </row>
    <row r="331" spans="2:65" s="12" customFormat="1" ht="11.25">
      <c r="B331" s="194"/>
      <c r="C331" s="195"/>
      <c r="D331" s="196" t="s">
        <v>151</v>
      </c>
      <c r="E331" s="197" t="s">
        <v>19</v>
      </c>
      <c r="F331" s="198" t="s">
        <v>606</v>
      </c>
      <c r="G331" s="195"/>
      <c r="H331" s="199">
        <v>0.90400000000000003</v>
      </c>
      <c r="I331" s="200"/>
      <c r="J331" s="195"/>
      <c r="K331" s="195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151</v>
      </c>
      <c r="AU331" s="205" t="s">
        <v>85</v>
      </c>
      <c r="AV331" s="12" t="s">
        <v>85</v>
      </c>
      <c r="AW331" s="12" t="s">
        <v>36</v>
      </c>
      <c r="AX331" s="12" t="s">
        <v>75</v>
      </c>
      <c r="AY331" s="205" t="s">
        <v>142</v>
      </c>
    </row>
    <row r="332" spans="2:65" s="13" customFormat="1" ht="11.25">
      <c r="B332" s="206"/>
      <c r="C332" s="207"/>
      <c r="D332" s="196" t="s">
        <v>151</v>
      </c>
      <c r="E332" s="208" t="s">
        <v>19</v>
      </c>
      <c r="F332" s="209" t="s">
        <v>154</v>
      </c>
      <c r="G332" s="207"/>
      <c r="H332" s="210">
        <v>36.354999999999997</v>
      </c>
      <c r="I332" s="211"/>
      <c r="J332" s="207"/>
      <c r="K332" s="207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151</v>
      </c>
      <c r="AU332" s="216" t="s">
        <v>85</v>
      </c>
      <c r="AV332" s="13" t="s">
        <v>149</v>
      </c>
      <c r="AW332" s="13" t="s">
        <v>36</v>
      </c>
      <c r="AX332" s="13" t="s">
        <v>83</v>
      </c>
      <c r="AY332" s="216" t="s">
        <v>142</v>
      </c>
    </row>
    <row r="333" spans="2:65" s="1" customFormat="1" ht="16.5" customHeight="1">
      <c r="B333" s="34"/>
      <c r="C333" s="182" t="s">
        <v>617</v>
      </c>
      <c r="D333" s="182" t="s">
        <v>144</v>
      </c>
      <c r="E333" s="183" t="s">
        <v>618</v>
      </c>
      <c r="F333" s="184" t="s">
        <v>619</v>
      </c>
      <c r="G333" s="185" t="s">
        <v>147</v>
      </c>
      <c r="H333" s="186">
        <v>36.354999999999997</v>
      </c>
      <c r="I333" s="187"/>
      <c r="J333" s="188">
        <f>ROUND(I333*H333,2)</f>
        <v>0</v>
      </c>
      <c r="K333" s="184" t="s">
        <v>19</v>
      </c>
      <c r="L333" s="38"/>
      <c r="M333" s="189" t="s">
        <v>19</v>
      </c>
      <c r="N333" s="190" t="s">
        <v>46</v>
      </c>
      <c r="O333" s="60"/>
      <c r="P333" s="191">
        <f>O333*H333</f>
        <v>0</v>
      </c>
      <c r="Q333" s="191">
        <v>3.9825E-4</v>
      </c>
      <c r="R333" s="191">
        <f>Q333*H333</f>
        <v>1.447837875E-2</v>
      </c>
      <c r="S333" s="191">
        <v>0</v>
      </c>
      <c r="T333" s="192">
        <f>S333*H333</f>
        <v>0</v>
      </c>
      <c r="AR333" s="17" t="s">
        <v>229</v>
      </c>
      <c r="AT333" s="17" t="s">
        <v>144</v>
      </c>
      <c r="AU333" s="17" t="s">
        <v>85</v>
      </c>
      <c r="AY333" s="17" t="s">
        <v>142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7" t="s">
        <v>83</v>
      </c>
      <c r="BK333" s="193">
        <f>ROUND(I333*H333,2)</f>
        <v>0</v>
      </c>
      <c r="BL333" s="17" t="s">
        <v>229</v>
      </c>
      <c r="BM333" s="17" t="s">
        <v>620</v>
      </c>
    </row>
    <row r="334" spans="2:65" s="12" customFormat="1" ht="11.25">
      <c r="B334" s="194"/>
      <c r="C334" s="195"/>
      <c r="D334" s="196" t="s">
        <v>151</v>
      </c>
      <c r="E334" s="197" t="s">
        <v>19</v>
      </c>
      <c r="F334" s="198" t="s">
        <v>505</v>
      </c>
      <c r="G334" s="195"/>
      <c r="H334" s="199">
        <v>17.271000000000001</v>
      </c>
      <c r="I334" s="200"/>
      <c r="J334" s="195"/>
      <c r="K334" s="195"/>
      <c r="L334" s="201"/>
      <c r="M334" s="202"/>
      <c r="N334" s="203"/>
      <c r="O334" s="203"/>
      <c r="P334" s="203"/>
      <c r="Q334" s="203"/>
      <c r="R334" s="203"/>
      <c r="S334" s="203"/>
      <c r="T334" s="204"/>
      <c r="AT334" s="205" t="s">
        <v>151</v>
      </c>
      <c r="AU334" s="205" t="s">
        <v>85</v>
      </c>
      <c r="AV334" s="12" t="s">
        <v>85</v>
      </c>
      <c r="AW334" s="12" t="s">
        <v>36</v>
      </c>
      <c r="AX334" s="12" t="s">
        <v>75</v>
      </c>
      <c r="AY334" s="205" t="s">
        <v>142</v>
      </c>
    </row>
    <row r="335" spans="2:65" s="12" customFormat="1" ht="11.25">
      <c r="B335" s="194"/>
      <c r="C335" s="195"/>
      <c r="D335" s="196" t="s">
        <v>151</v>
      </c>
      <c r="E335" s="197" t="s">
        <v>19</v>
      </c>
      <c r="F335" s="198" t="s">
        <v>506</v>
      </c>
      <c r="G335" s="195"/>
      <c r="H335" s="199">
        <v>18.18</v>
      </c>
      <c r="I335" s="200"/>
      <c r="J335" s="195"/>
      <c r="K335" s="195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151</v>
      </c>
      <c r="AU335" s="205" t="s">
        <v>85</v>
      </c>
      <c r="AV335" s="12" t="s">
        <v>85</v>
      </c>
      <c r="AW335" s="12" t="s">
        <v>36</v>
      </c>
      <c r="AX335" s="12" t="s">
        <v>75</v>
      </c>
      <c r="AY335" s="205" t="s">
        <v>142</v>
      </c>
    </row>
    <row r="336" spans="2:65" s="12" customFormat="1" ht="11.25">
      <c r="B336" s="194"/>
      <c r="C336" s="195"/>
      <c r="D336" s="196" t="s">
        <v>151</v>
      </c>
      <c r="E336" s="197" t="s">
        <v>19</v>
      </c>
      <c r="F336" s="198" t="s">
        <v>606</v>
      </c>
      <c r="G336" s="195"/>
      <c r="H336" s="199">
        <v>0.90400000000000003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151</v>
      </c>
      <c r="AU336" s="205" t="s">
        <v>85</v>
      </c>
      <c r="AV336" s="12" t="s">
        <v>85</v>
      </c>
      <c r="AW336" s="12" t="s">
        <v>36</v>
      </c>
      <c r="AX336" s="12" t="s">
        <v>75</v>
      </c>
      <c r="AY336" s="205" t="s">
        <v>142</v>
      </c>
    </row>
    <row r="337" spans="2:65" s="13" customFormat="1" ht="11.25">
      <c r="B337" s="206"/>
      <c r="C337" s="207"/>
      <c r="D337" s="196" t="s">
        <v>151</v>
      </c>
      <c r="E337" s="208" t="s">
        <v>19</v>
      </c>
      <c r="F337" s="209" t="s">
        <v>154</v>
      </c>
      <c r="G337" s="207"/>
      <c r="H337" s="210">
        <v>36.354999999999997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151</v>
      </c>
      <c r="AU337" s="216" t="s">
        <v>85</v>
      </c>
      <c r="AV337" s="13" t="s">
        <v>149</v>
      </c>
      <c r="AW337" s="13" t="s">
        <v>36</v>
      </c>
      <c r="AX337" s="13" t="s">
        <v>83</v>
      </c>
      <c r="AY337" s="216" t="s">
        <v>142</v>
      </c>
    </row>
    <row r="338" spans="2:65" s="1" customFormat="1" ht="16.5" customHeight="1">
      <c r="B338" s="34"/>
      <c r="C338" s="232" t="s">
        <v>621</v>
      </c>
      <c r="D338" s="232" t="s">
        <v>608</v>
      </c>
      <c r="E338" s="233" t="s">
        <v>622</v>
      </c>
      <c r="F338" s="234" t="s">
        <v>623</v>
      </c>
      <c r="G338" s="235" t="s">
        <v>147</v>
      </c>
      <c r="H338" s="236">
        <v>41.808</v>
      </c>
      <c r="I338" s="237"/>
      <c r="J338" s="238">
        <f>ROUND(I338*H338,2)</f>
        <v>0</v>
      </c>
      <c r="K338" s="234" t="s">
        <v>19</v>
      </c>
      <c r="L338" s="239"/>
      <c r="M338" s="240" t="s">
        <v>19</v>
      </c>
      <c r="N338" s="241" t="s">
        <v>46</v>
      </c>
      <c r="O338" s="60"/>
      <c r="P338" s="191">
        <f>O338*H338</f>
        <v>0</v>
      </c>
      <c r="Q338" s="191">
        <v>4.1000000000000003E-3</v>
      </c>
      <c r="R338" s="191">
        <f>Q338*H338</f>
        <v>0.1714128</v>
      </c>
      <c r="S338" s="191">
        <v>0</v>
      </c>
      <c r="T338" s="192">
        <f>S338*H338</f>
        <v>0</v>
      </c>
      <c r="AR338" s="17" t="s">
        <v>459</v>
      </c>
      <c r="AT338" s="17" t="s">
        <v>608</v>
      </c>
      <c r="AU338" s="17" t="s">
        <v>85</v>
      </c>
      <c r="AY338" s="17" t="s">
        <v>142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7" t="s">
        <v>83</v>
      </c>
      <c r="BK338" s="193">
        <f>ROUND(I338*H338,2)</f>
        <v>0</v>
      </c>
      <c r="BL338" s="17" t="s">
        <v>229</v>
      </c>
      <c r="BM338" s="17" t="s">
        <v>624</v>
      </c>
    </row>
    <row r="339" spans="2:65" s="12" customFormat="1" ht="11.25">
      <c r="B339" s="194"/>
      <c r="C339" s="195"/>
      <c r="D339" s="196" t="s">
        <v>151</v>
      </c>
      <c r="E339" s="195"/>
      <c r="F339" s="198" t="s">
        <v>625</v>
      </c>
      <c r="G339" s="195"/>
      <c r="H339" s="199">
        <v>41.808</v>
      </c>
      <c r="I339" s="200"/>
      <c r="J339" s="195"/>
      <c r="K339" s="195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151</v>
      </c>
      <c r="AU339" s="205" t="s">
        <v>85</v>
      </c>
      <c r="AV339" s="12" t="s">
        <v>85</v>
      </c>
      <c r="AW339" s="12" t="s">
        <v>4</v>
      </c>
      <c r="AX339" s="12" t="s">
        <v>83</v>
      </c>
      <c r="AY339" s="205" t="s">
        <v>142</v>
      </c>
    </row>
    <row r="340" spans="2:65" s="1" customFormat="1" ht="16.5" customHeight="1">
      <c r="B340" s="34"/>
      <c r="C340" s="182" t="s">
        <v>626</v>
      </c>
      <c r="D340" s="182" t="s">
        <v>144</v>
      </c>
      <c r="E340" s="183" t="s">
        <v>627</v>
      </c>
      <c r="F340" s="184" t="s">
        <v>628</v>
      </c>
      <c r="G340" s="185" t="s">
        <v>629</v>
      </c>
      <c r="H340" s="242"/>
      <c r="I340" s="187"/>
      <c r="J340" s="188">
        <f>ROUND(I340*H340,2)</f>
        <v>0</v>
      </c>
      <c r="K340" s="184" t="s">
        <v>19</v>
      </c>
      <c r="L340" s="38"/>
      <c r="M340" s="189" t="s">
        <v>19</v>
      </c>
      <c r="N340" s="190" t="s">
        <v>46</v>
      </c>
      <c r="O340" s="60"/>
      <c r="P340" s="191">
        <f>O340*H340</f>
        <v>0</v>
      </c>
      <c r="Q340" s="191">
        <v>0</v>
      </c>
      <c r="R340" s="191">
        <f>Q340*H340</f>
        <v>0</v>
      </c>
      <c r="S340" s="191">
        <v>0</v>
      </c>
      <c r="T340" s="192">
        <f>S340*H340</f>
        <v>0</v>
      </c>
      <c r="AR340" s="17" t="s">
        <v>229</v>
      </c>
      <c r="AT340" s="17" t="s">
        <v>144</v>
      </c>
      <c r="AU340" s="17" t="s">
        <v>85</v>
      </c>
      <c r="AY340" s="17" t="s">
        <v>142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7" t="s">
        <v>83</v>
      </c>
      <c r="BK340" s="193">
        <f>ROUND(I340*H340,2)</f>
        <v>0</v>
      </c>
      <c r="BL340" s="17" t="s">
        <v>229</v>
      </c>
      <c r="BM340" s="17" t="s">
        <v>630</v>
      </c>
    </row>
    <row r="341" spans="2:65" s="11" customFormat="1" ht="22.9" customHeight="1">
      <c r="B341" s="166"/>
      <c r="C341" s="167"/>
      <c r="D341" s="168" t="s">
        <v>74</v>
      </c>
      <c r="E341" s="180" t="s">
        <v>631</v>
      </c>
      <c r="F341" s="180" t="s">
        <v>632</v>
      </c>
      <c r="G341" s="167"/>
      <c r="H341" s="167"/>
      <c r="I341" s="170"/>
      <c r="J341" s="181">
        <f>BK341</f>
        <v>0</v>
      </c>
      <c r="K341" s="167"/>
      <c r="L341" s="172"/>
      <c r="M341" s="173"/>
      <c r="N341" s="174"/>
      <c r="O341" s="174"/>
      <c r="P341" s="175">
        <f>SUM(P342:P366)</f>
        <v>0</v>
      </c>
      <c r="Q341" s="174"/>
      <c r="R341" s="175">
        <f>SUM(R342:R366)</f>
        <v>0.37236021899999999</v>
      </c>
      <c r="S341" s="174"/>
      <c r="T341" s="176">
        <f>SUM(T342:T366)</f>
        <v>0</v>
      </c>
      <c r="AR341" s="177" t="s">
        <v>85</v>
      </c>
      <c r="AT341" s="178" t="s">
        <v>74</v>
      </c>
      <c r="AU341" s="178" t="s">
        <v>83</v>
      </c>
      <c r="AY341" s="177" t="s">
        <v>142</v>
      </c>
      <c r="BK341" s="179">
        <f>SUM(BK342:BK366)</f>
        <v>0</v>
      </c>
    </row>
    <row r="342" spans="2:65" s="1" customFormat="1" ht="22.5" customHeight="1">
      <c r="B342" s="34"/>
      <c r="C342" s="182" t="s">
        <v>633</v>
      </c>
      <c r="D342" s="182" t="s">
        <v>144</v>
      </c>
      <c r="E342" s="183" t="s">
        <v>634</v>
      </c>
      <c r="F342" s="184" t="s">
        <v>635</v>
      </c>
      <c r="G342" s="185" t="s">
        <v>147</v>
      </c>
      <c r="H342" s="186">
        <v>36.354999999999997</v>
      </c>
      <c r="I342" s="187"/>
      <c r="J342" s="188">
        <f>ROUND(I342*H342,2)</f>
        <v>0</v>
      </c>
      <c r="K342" s="184" t="s">
        <v>148</v>
      </c>
      <c r="L342" s="38"/>
      <c r="M342" s="189" t="s">
        <v>19</v>
      </c>
      <c r="N342" s="190" t="s">
        <v>46</v>
      </c>
      <c r="O342" s="60"/>
      <c r="P342" s="191">
        <f>O342*H342</f>
        <v>0</v>
      </c>
      <c r="Q342" s="191">
        <v>0</v>
      </c>
      <c r="R342" s="191">
        <f>Q342*H342</f>
        <v>0</v>
      </c>
      <c r="S342" s="191">
        <v>0</v>
      </c>
      <c r="T342" s="192">
        <f>S342*H342</f>
        <v>0</v>
      </c>
      <c r="AR342" s="17" t="s">
        <v>229</v>
      </c>
      <c r="AT342" s="17" t="s">
        <v>144</v>
      </c>
      <c r="AU342" s="17" t="s">
        <v>85</v>
      </c>
      <c r="AY342" s="17" t="s">
        <v>142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7" t="s">
        <v>83</v>
      </c>
      <c r="BK342" s="193">
        <f>ROUND(I342*H342,2)</f>
        <v>0</v>
      </c>
      <c r="BL342" s="17" t="s">
        <v>229</v>
      </c>
      <c r="BM342" s="17" t="s">
        <v>636</v>
      </c>
    </row>
    <row r="343" spans="2:65" s="12" customFormat="1" ht="11.25">
      <c r="B343" s="194"/>
      <c r="C343" s="195"/>
      <c r="D343" s="196" t="s">
        <v>151</v>
      </c>
      <c r="E343" s="197" t="s">
        <v>19</v>
      </c>
      <c r="F343" s="198" t="s">
        <v>505</v>
      </c>
      <c r="G343" s="195"/>
      <c r="H343" s="199">
        <v>17.271000000000001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151</v>
      </c>
      <c r="AU343" s="205" t="s">
        <v>85</v>
      </c>
      <c r="AV343" s="12" t="s">
        <v>85</v>
      </c>
      <c r="AW343" s="12" t="s">
        <v>36</v>
      </c>
      <c r="AX343" s="12" t="s">
        <v>75</v>
      </c>
      <c r="AY343" s="205" t="s">
        <v>142</v>
      </c>
    </row>
    <row r="344" spans="2:65" s="12" customFormat="1" ht="11.25">
      <c r="B344" s="194"/>
      <c r="C344" s="195"/>
      <c r="D344" s="196" t="s">
        <v>151</v>
      </c>
      <c r="E344" s="197" t="s">
        <v>19</v>
      </c>
      <c r="F344" s="198" t="s">
        <v>506</v>
      </c>
      <c r="G344" s="195"/>
      <c r="H344" s="199">
        <v>18.18</v>
      </c>
      <c r="I344" s="200"/>
      <c r="J344" s="195"/>
      <c r="K344" s="195"/>
      <c r="L344" s="201"/>
      <c r="M344" s="202"/>
      <c r="N344" s="203"/>
      <c r="O344" s="203"/>
      <c r="P344" s="203"/>
      <c r="Q344" s="203"/>
      <c r="R344" s="203"/>
      <c r="S344" s="203"/>
      <c r="T344" s="204"/>
      <c r="AT344" s="205" t="s">
        <v>151</v>
      </c>
      <c r="AU344" s="205" t="s">
        <v>85</v>
      </c>
      <c r="AV344" s="12" t="s">
        <v>85</v>
      </c>
      <c r="AW344" s="12" t="s">
        <v>36</v>
      </c>
      <c r="AX344" s="12" t="s">
        <v>75</v>
      </c>
      <c r="AY344" s="205" t="s">
        <v>142</v>
      </c>
    </row>
    <row r="345" spans="2:65" s="12" customFormat="1" ht="11.25">
      <c r="B345" s="194"/>
      <c r="C345" s="195"/>
      <c r="D345" s="196" t="s">
        <v>151</v>
      </c>
      <c r="E345" s="197" t="s">
        <v>19</v>
      </c>
      <c r="F345" s="198" t="s">
        <v>606</v>
      </c>
      <c r="G345" s="195"/>
      <c r="H345" s="199">
        <v>0.90400000000000003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151</v>
      </c>
      <c r="AU345" s="205" t="s">
        <v>85</v>
      </c>
      <c r="AV345" s="12" t="s">
        <v>85</v>
      </c>
      <c r="AW345" s="12" t="s">
        <v>36</v>
      </c>
      <c r="AX345" s="12" t="s">
        <v>75</v>
      </c>
      <c r="AY345" s="205" t="s">
        <v>142</v>
      </c>
    </row>
    <row r="346" spans="2:65" s="13" customFormat="1" ht="11.25">
      <c r="B346" s="206"/>
      <c r="C346" s="207"/>
      <c r="D346" s="196" t="s">
        <v>151</v>
      </c>
      <c r="E346" s="208" t="s">
        <v>19</v>
      </c>
      <c r="F346" s="209" t="s">
        <v>154</v>
      </c>
      <c r="G346" s="207"/>
      <c r="H346" s="210">
        <v>36.354999999999997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151</v>
      </c>
      <c r="AU346" s="216" t="s">
        <v>85</v>
      </c>
      <c r="AV346" s="13" t="s">
        <v>149</v>
      </c>
      <c r="AW346" s="13" t="s">
        <v>36</v>
      </c>
      <c r="AX346" s="13" t="s">
        <v>83</v>
      </c>
      <c r="AY346" s="216" t="s">
        <v>142</v>
      </c>
    </row>
    <row r="347" spans="2:65" s="1" customFormat="1" ht="16.5" customHeight="1">
      <c r="B347" s="34"/>
      <c r="C347" s="232" t="s">
        <v>637</v>
      </c>
      <c r="D347" s="232" t="s">
        <v>608</v>
      </c>
      <c r="E347" s="233" t="s">
        <v>638</v>
      </c>
      <c r="F347" s="234" t="s">
        <v>639</v>
      </c>
      <c r="G347" s="235" t="s">
        <v>147</v>
      </c>
      <c r="H347" s="236">
        <v>74.164000000000001</v>
      </c>
      <c r="I347" s="237"/>
      <c r="J347" s="238">
        <f>ROUND(I347*H347,2)</f>
        <v>0</v>
      </c>
      <c r="K347" s="234" t="s">
        <v>148</v>
      </c>
      <c r="L347" s="239"/>
      <c r="M347" s="240" t="s">
        <v>19</v>
      </c>
      <c r="N347" s="241" t="s">
        <v>46</v>
      </c>
      <c r="O347" s="60"/>
      <c r="P347" s="191">
        <f>O347*H347</f>
        <v>0</v>
      </c>
      <c r="Q347" s="191">
        <v>2E-3</v>
      </c>
      <c r="R347" s="191">
        <f>Q347*H347</f>
        <v>0.14832800000000002</v>
      </c>
      <c r="S347" s="191">
        <v>0</v>
      </c>
      <c r="T347" s="192">
        <f>S347*H347</f>
        <v>0</v>
      </c>
      <c r="AR347" s="17" t="s">
        <v>459</v>
      </c>
      <c r="AT347" s="17" t="s">
        <v>608</v>
      </c>
      <c r="AU347" s="17" t="s">
        <v>85</v>
      </c>
      <c r="AY347" s="17" t="s">
        <v>142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7" t="s">
        <v>83</v>
      </c>
      <c r="BK347" s="193">
        <f>ROUND(I347*H347,2)</f>
        <v>0</v>
      </c>
      <c r="BL347" s="17" t="s">
        <v>229</v>
      </c>
      <c r="BM347" s="17" t="s">
        <v>640</v>
      </c>
    </row>
    <row r="348" spans="2:65" s="12" customFormat="1" ht="11.25">
      <c r="B348" s="194"/>
      <c r="C348" s="195"/>
      <c r="D348" s="196" t="s">
        <v>151</v>
      </c>
      <c r="E348" s="195"/>
      <c r="F348" s="198" t="s">
        <v>641</v>
      </c>
      <c r="G348" s="195"/>
      <c r="H348" s="199">
        <v>74.164000000000001</v>
      </c>
      <c r="I348" s="200"/>
      <c r="J348" s="195"/>
      <c r="K348" s="195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151</v>
      </c>
      <c r="AU348" s="205" t="s">
        <v>85</v>
      </c>
      <c r="AV348" s="12" t="s">
        <v>85</v>
      </c>
      <c r="AW348" s="12" t="s">
        <v>4</v>
      </c>
      <c r="AX348" s="12" t="s">
        <v>83</v>
      </c>
      <c r="AY348" s="205" t="s">
        <v>142</v>
      </c>
    </row>
    <row r="349" spans="2:65" s="1" customFormat="1" ht="16.5" customHeight="1">
      <c r="B349" s="34"/>
      <c r="C349" s="182" t="s">
        <v>642</v>
      </c>
      <c r="D349" s="182" t="s">
        <v>144</v>
      </c>
      <c r="E349" s="183" t="s">
        <v>643</v>
      </c>
      <c r="F349" s="184" t="s">
        <v>644</v>
      </c>
      <c r="G349" s="185" t="s">
        <v>161</v>
      </c>
      <c r="H349" s="186">
        <v>29.42</v>
      </c>
      <c r="I349" s="187"/>
      <c r="J349" s="188">
        <f>ROUND(I349*H349,2)</f>
        <v>0</v>
      </c>
      <c r="K349" s="184" t="s">
        <v>148</v>
      </c>
      <c r="L349" s="38"/>
      <c r="M349" s="189" t="s">
        <v>19</v>
      </c>
      <c r="N349" s="190" t="s">
        <v>46</v>
      </c>
      <c r="O349" s="60"/>
      <c r="P349" s="191">
        <f>O349*H349</f>
        <v>0</v>
      </c>
      <c r="Q349" s="191">
        <v>0</v>
      </c>
      <c r="R349" s="191">
        <f>Q349*H349</f>
        <v>0</v>
      </c>
      <c r="S349" s="191">
        <v>0</v>
      </c>
      <c r="T349" s="192">
        <f>S349*H349</f>
        <v>0</v>
      </c>
      <c r="AR349" s="17" t="s">
        <v>229</v>
      </c>
      <c r="AT349" s="17" t="s">
        <v>144</v>
      </c>
      <c r="AU349" s="17" t="s">
        <v>85</v>
      </c>
      <c r="AY349" s="17" t="s">
        <v>142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7" t="s">
        <v>83</v>
      </c>
      <c r="BK349" s="193">
        <f>ROUND(I349*H349,2)</f>
        <v>0</v>
      </c>
      <c r="BL349" s="17" t="s">
        <v>229</v>
      </c>
      <c r="BM349" s="17" t="s">
        <v>645</v>
      </c>
    </row>
    <row r="350" spans="2:65" s="12" customFormat="1" ht="11.25">
      <c r="B350" s="194"/>
      <c r="C350" s="195"/>
      <c r="D350" s="196" t="s">
        <v>151</v>
      </c>
      <c r="E350" s="197" t="s">
        <v>19</v>
      </c>
      <c r="F350" s="198" t="s">
        <v>646</v>
      </c>
      <c r="G350" s="195"/>
      <c r="H350" s="199">
        <v>16.940000000000001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151</v>
      </c>
      <c r="AU350" s="205" t="s">
        <v>85</v>
      </c>
      <c r="AV350" s="12" t="s">
        <v>85</v>
      </c>
      <c r="AW350" s="12" t="s">
        <v>36</v>
      </c>
      <c r="AX350" s="12" t="s">
        <v>75</v>
      </c>
      <c r="AY350" s="205" t="s">
        <v>142</v>
      </c>
    </row>
    <row r="351" spans="2:65" s="12" customFormat="1" ht="11.25">
      <c r="B351" s="194"/>
      <c r="C351" s="195"/>
      <c r="D351" s="196" t="s">
        <v>151</v>
      </c>
      <c r="E351" s="197" t="s">
        <v>19</v>
      </c>
      <c r="F351" s="198" t="s">
        <v>647</v>
      </c>
      <c r="G351" s="195"/>
      <c r="H351" s="199">
        <v>17.3</v>
      </c>
      <c r="I351" s="200"/>
      <c r="J351" s="195"/>
      <c r="K351" s="195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151</v>
      </c>
      <c r="AU351" s="205" t="s">
        <v>85</v>
      </c>
      <c r="AV351" s="12" t="s">
        <v>85</v>
      </c>
      <c r="AW351" s="12" t="s">
        <v>36</v>
      </c>
      <c r="AX351" s="12" t="s">
        <v>75</v>
      </c>
      <c r="AY351" s="205" t="s">
        <v>142</v>
      </c>
    </row>
    <row r="352" spans="2:65" s="12" customFormat="1" ht="11.25">
      <c r="B352" s="194"/>
      <c r="C352" s="195"/>
      <c r="D352" s="196" t="s">
        <v>151</v>
      </c>
      <c r="E352" s="197" t="s">
        <v>19</v>
      </c>
      <c r="F352" s="198" t="s">
        <v>648</v>
      </c>
      <c r="G352" s="195"/>
      <c r="H352" s="199">
        <v>-4.82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151</v>
      </c>
      <c r="AU352" s="205" t="s">
        <v>85</v>
      </c>
      <c r="AV352" s="12" t="s">
        <v>85</v>
      </c>
      <c r="AW352" s="12" t="s">
        <v>36</v>
      </c>
      <c r="AX352" s="12" t="s">
        <v>75</v>
      </c>
      <c r="AY352" s="205" t="s">
        <v>142</v>
      </c>
    </row>
    <row r="353" spans="2:65" s="13" customFormat="1" ht="11.25">
      <c r="B353" s="206"/>
      <c r="C353" s="207"/>
      <c r="D353" s="196" t="s">
        <v>151</v>
      </c>
      <c r="E353" s="208" t="s">
        <v>19</v>
      </c>
      <c r="F353" s="209" t="s">
        <v>154</v>
      </c>
      <c r="G353" s="207"/>
      <c r="H353" s="210">
        <v>29.42</v>
      </c>
      <c r="I353" s="211"/>
      <c r="J353" s="207"/>
      <c r="K353" s="207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151</v>
      </c>
      <c r="AU353" s="216" t="s">
        <v>85</v>
      </c>
      <c r="AV353" s="13" t="s">
        <v>149</v>
      </c>
      <c r="AW353" s="13" t="s">
        <v>36</v>
      </c>
      <c r="AX353" s="13" t="s">
        <v>83</v>
      </c>
      <c r="AY353" s="216" t="s">
        <v>142</v>
      </c>
    </row>
    <row r="354" spans="2:65" s="1" customFormat="1" ht="16.5" customHeight="1">
      <c r="B354" s="34"/>
      <c r="C354" s="232" t="s">
        <v>649</v>
      </c>
      <c r="D354" s="232" t="s">
        <v>608</v>
      </c>
      <c r="E354" s="233" t="s">
        <v>650</v>
      </c>
      <c r="F354" s="234" t="s">
        <v>651</v>
      </c>
      <c r="G354" s="235" t="s">
        <v>161</v>
      </c>
      <c r="H354" s="236">
        <v>29.42</v>
      </c>
      <c r="I354" s="237"/>
      <c r="J354" s="238">
        <f>ROUND(I354*H354,2)</f>
        <v>0</v>
      </c>
      <c r="K354" s="234" t="s">
        <v>148</v>
      </c>
      <c r="L354" s="239"/>
      <c r="M354" s="240" t="s">
        <v>19</v>
      </c>
      <c r="N354" s="241" t="s">
        <v>46</v>
      </c>
      <c r="O354" s="60"/>
      <c r="P354" s="191">
        <f>O354*H354</f>
        <v>0</v>
      </c>
      <c r="Q354" s="191">
        <v>2.0000000000000002E-5</v>
      </c>
      <c r="R354" s="191">
        <f>Q354*H354</f>
        <v>5.884000000000001E-4</v>
      </c>
      <c r="S354" s="191">
        <v>0</v>
      </c>
      <c r="T354" s="192">
        <f>S354*H354</f>
        <v>0</v>
      </c>
      <c r="AR354" s="17" t="s">
        <v>459</v>
      </c>
      <c r="AT354" s="17" t="s">
        <v>608</v>
      </c>
      <c r="AU354" s="17" t="s">
        <v>85</v>
      </c>
      <c r="AY354" s="17" t="s">
        <v>142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7" t="s">
        <v>83</v>
      </c>
      <c r="BK354" s="193">
        <f>ROUND(I354*H354,2)</f>
        <v>0</v>
      </c>
      <c r="BL354" s="17" t="s">
        <v>229</v>
      </c>
      <c r="BM354" s="17" t="s">
        <v>652</v>
      </c>
    </row>
    <row r="355" spans="2:65" s="1" customFormat="1" ht="22.5" customHeight="1">
      <c r="B355" s="34"/>
      <c r="C355" s="182" t="s">
        <v>653</v>
      </c>
      <c r="D355" s="182" t="s">
        <v>144</v>
      </c>
      <c r="E355" s="183" t="s">
        <v>654</v>
      </c>
      <c r="F355" s="184" t="s">
        <v>655</v>
      </c>
      <c r="G355" s="185" t="s">
        <v>147</v>
      </c>
      <c r="H355" s="186">
        <v>36.354999999999997</v>
      </c>
      <c r="I355" s="187"/>
      <c r="J355" s="188">
        <f>ROUND(I355*H355,2)</f>
        <v>0</v>
      </c>
      <c r="K355" s="184" t="s">
        <v>148</v>
      </c>
      <c r="L355" s="38"/>
      <c r="M355" s="189" t="s">
        <v>19</v>
      </c>
      <c r="N355" s="190" t="s">
        <v>46</v>
      </c>
      <c r="O355" s="60"/>
      <c r="P355" s="191">
        <f>O355*H355</f>
        <v>0</v>
      </c>
      <c r="Q355" s="191">
        <v>0</v>
      </c>
      <c r="R355" s="191">
        <f>Q355*H355</f>
        <v>0</v>
      </c>
      <c r="S355" s="191">
        <v>0</v>
      </c>
      <c r="T355" s="192">
        <f>S355*H355</f>
        <v>0</v>
      </c>
      <c r="AR355" s="17" t="s">
        <v>229</v>
      </c>
      <c r="AT355" s="17" t="s">
        <v>144</v>
      </c>
      <c r="AU355" s="17" t="s">
        <v>85</v>
      </c>
      <c r="AY355" s="17" t="s">
        <v>142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17" t="s">
        <v>83</v>
      </c>
      <c r="BK355" s="193">
        <f>ROUND(I355*H355,2)</f>
        <v>0</v>
      </c>
      <c r="BL355" s="17" t="s">
        <v>229</v>
      </c>
      <c r="BM355" s="17" t="s">
        <v>656</v>
      </c>
    </row>
    <row r="356" spans="2:65" s="12" customFormat="1" ht="11.25">
      <c r="B356" s="194"/>
      <c r="C356" s="195"/>
      <c r="D356" s="196" t="s">
        <v>151</v>
      </c>
      <c r="E356" s="197" t="s">
        <v>19</v>
      </c>
      <c r="F356" s="198" t="s">
        <v>657</v>
      </c>
      <c r="G356" s="195"/>
      <c r="H356" s="199">
        <v>36.354999999999997</v>
      </c>
      <c r="I356" s="200"/>
      <c r="J356" s="195"/>
      <c r="K356" s="195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151</v>
      </c>
      <c r="AU356" s="205" t="s">
        <v>85</v>
      </c>
      <c r="AV356" s="12" t="s">
        <v>85</v>
      </c>
      <c r="AW356" s="12" t="s">
        <v>36</v>
      </c>
      <c r="AX356" s="12" t="s">
        <v>83</v>
      </c>
      <c r="AY356" s="205" t="s">
        <v>142</v>
      </c>
    </row>
    <row r="357" spans="2:65" s="1" customFormat="1" ht="16.5" customHeight="1">
      <c r="B357" s="34"/>
      <c r="C357" s="232" t="s">
        <v>658</v>
      </c>
      <c r="D357" s="232" t="s">
        <v>608</v>
      </c>
      <c r="E357" s="233" t="s">
        <v>659</v>
      </c>
      <c r="F357" s="234" t="s">
        <v>660</v>
      </c>
      <c r="G357" s="235" t="s">
        <v>147</v>
      </c>
      <c r="H357" s="236">
        <v>41.808</v>
      </c>
      <c r="I357" s="237"/>
      <c r="J357" s="238">
        <f>ROUND(I357*H357,2)</f>
        <v>0</v>
      </c>
      <c r="K357" s="234" t="s">
        <v>148</v>
      </c>
      <c r="L357" s="239"/>
      <c r="M357" s="240" t="s">
        <v>19</v>
      </c>
      <c r="N357" s="241" t="s">
        <v>46</v>
      </c>
      <c r="O357" s="60"/>
      <c r="P357" s="191">
        <f>O357*H357</f>
        <v>0</v>
      </c>
      <c r="Q357" s="191">
        <v>9.6000000000000002E-4</v>
      </c>
      <c r="R357" s="191">
        <f>Q357*H357</f>
        <v>4.013568E-2</v>
      </c>
      <c r="S357" s="191">
        <v>0</v>
      </c>
      <c r="T357" s="192">
        <f>S357*H357</f>
        <v>0</v>
      </c>
      <c r="AR357" s="17" t="s">
        <v>459</v>
      </c>
      <c r="AT357" s="17" t="s">
        <v>608</v>
      </c>
      <c r="AU357" s="17" t="s">
        <v>85</v>
      </c>
      <c r="AY357" s="17" t="s">
        <v>142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17" t="s">
        <v>83</v>
      </c>
      <c r="BK357" s="193">
        <f>ROUND(I357*H357,2)</f>
        <v>0</v>
      </c>
      <c r="BL357" s="17" t="s">
        <v>229</v>
      </c>
      <c r="BM357" s="17" t="s">
        <v>661</v>
      </c>
    </row>
    <row r="358" spans="2:65" s="12" customFormat="1" ht="11.25">
      <c r="B358" s="194"/>
      <c r="C358" s="195"/>
      <c r="D358" s="196" t="s">
        <v>151</v>
      </c>
      <c r="E358" s="195"/>
      <c r="F358" s="198" t="s">
        <v>625</v>
      </c>
      <c r="G358" s="195"/>
      <c r="H358" s="199">
        <v>41.808</v>
      </c>
      <c r="I358" s="200"/>
      <c r="J358" s="195"/>
      <c r="K358" s="195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151</v>
      </c>
      <c r="AU358" s="205" t="s">
        <v>85</v>
      </c>
      <c r="AV358" s="12" t="s">
        <v>85</v>
      </c>
      <c r="AW358" s="12" t="s">
        <v>4</v>
      </c>
      <c r="AX358" s="12" t="s">
        <v>83</v>
      </c>
      <c r="AY358" s="205" t="s">
        <v>142</v>
      </c>
    </row>
    <row r="359" spans="2:65" s="1" customFormat="1" ht="16.5" customHeight="1">
      <c r="B359" s="34"/>
      <c r="C359" s="182" t="s">
        <v>662</v>
      </c>
      <c r="D359" s="182" t="s">
        <v>144</v>
      </c>
      <c r="E359" s="183" t="s">
        <v>663</v>
      </c>
      <c r="F359" s="184" t="s">
        <v>664</v>
      </c>
      <c r="G359" s="185" t="s">
        <v>147</v>
      </c>
      <c r="H359" s="186">
        <v>37.118000000000002</v>
      </c>
      <c r="I359" s="187"/>
      <c r="J359" s="188">
        <f>ROUND(I359*H359,2)</f>
        <v>0</v>
      </c>
      <c r="K359" s="184" t="s">
        <v>19</v>
      </c>
      <c r="L359" s="38"/>
      <c r="M359" s="189" t="s">
        <v>19</v>
      </c>
      <c r="N359" s="190" t="s">
        <v>46</v>
      </c>
      <c r="O359" s="60"/>
      <c r="P359" s="191">
        <f>O359*H359</f>
        <v>0</v>
      </c>
      <c r="Q359" s="191">
        <v>0</v>
      </c>
      <c r="R359" s="191">
        <f>Q359*H359</f>
        <v>0</v>
      </c>
      <c r="S359" s="191">
        <v>0</v>
      </c>
      <c r="T359" s="192">
        <f>S359*H359</f>
        <v>0</v>
      </c>
      <c r="AR359" s="17" t="s">
        <v>229</v>
      </c>
      <c r="AT359" s="17" t="s">
        <v>144</v>
      </c>
      <c r="AU359" s="17" t="s">
        <v>85</v>
      </c>
      <c r="AY359" s="17" t="s">
        <v>142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17" t="s">
        <v>83</v>
      </c>
      <c r="BK359" s="193">
        <f>ROUND(I359*H359,2)</f>
        <v>0</v>
      </c>
      <c r="BL359" s="17" t="s">
        <v>229</v>
      </c>
      <c r="BM359" s="17" t="s">
        <v>665</v>
      </c>
    </row>
    <row r="360" spans="2:65" s="12" customFormat="1" ht="11.25">
      <c r="B360" s="194"/>
      <c r="C360" s="195"/>
      <c r="D360" s="196" t="s">
        <v>151</v>
      </c>
      <c r="E360" s="197" t="s">
        <v>19</v>
      </c>
      <c r="F360" s="198" t="s">
        <v>666</v>
      </c>
      <c r="G360" s="195"/>
      <c r="H360" s="199">
        <v>37.118000000000002</v>
      </c>
      <c r="I360" s="200"/>
      <c r="J360" s="195"/>
      <c r="K360" s="195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151</v>
      </c>
      <c r="AU360" s="205" t="s">
        <v>85</v>
      </c>
      <c r="AV360" s="12" t="s">
        <v>85</v>
      </c>
      <c r="AW360" s="12" t="s">
        <v>36</v>
      </c>
      <c r="AX360" s="12" t="s">
        <v>83</v>
      </c>
      <c r="AY360" s="205" t="s">
        <v>142</v>
      </c>
    </row>
    <row r="361" spans="2:65" s="1" customFormat="1" ht="16.5" customHeight="1">
      <c r="B361" s="34"/>
      <c r="C361" s="232" t="s">
        <v>667</v>
      </c>
      <c r="D361" s="232" t="s">
        <v>608</v>
      </c>
      <c r="E361" s="233" t="s">
        <v>668</v>
      </c>
      <c r="F361" s="234" t="s">
        <v>669</v>
      </c>
      <c r="G361" s="235" t="s">
        <v>147</v>
      </c>
      <c r="H361" s="236">
        <v>40.83</v>
      </c>
      <c r="I361" s="237"/>
      <c r="J361" s="238">
        <f>ROUND(I361*H361,2)</f>
        <v>0</v>
      </c>
      <c r="K361" s="234" t="s">
        <v>19</v>
      </c>
      <c r="L361" s="239"/>
      <c r="M361" s="240" t="s">
        <v>19</v>
      </c>
      <c r="N361" s="241" t="s">
        <v>46</v>
      </c>
      <c r="O361" s="60"/>
      <c r="P361" s="191">
        <f>O361*H361</f>
        <v>0</v>
      </c>
      <c r="Q361" s="191">
        <v>4.4799999999999996E-3</v>
      </c>
      <c r="R361" s="191">
        <f>Q361*H361</f>
        <v>0.18291839999999998</v>
      </c>
      <c r="S361" s="191">
        <v>0</v>
      </c>
      <c r="T361" s="192">
        <f>S361*H361</f>
        <v>0</v>
      </c>
      <c r="AR361" s="17" t="s">
        <v>459</v>
      </c>
      <c r="AT361" s="17" t="s">
        <v>608</v>
      </c>
      <c r="AU361" s="17" t="s">
        <v>85</v>
      </c>
      <c r="AY361" s="17" t="s">
        <v>142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17" t="s">
        <v>83</v>
      </c>
      <c r="BK361" s="193">
        <f>ROUND(I361*H361,2)</f>
        <v>0</v>
      </c>
      <c r="BL361" s="17" t="s">
        <v>229</v>
      </c>
      <c r="BM361" s="17" t="s">
        <v>670</v>
      </c>
    </row>
    <row r="362" spans="2:65" s="12" customFormat="1" ht="11.25">
      <c r="B362" s="194"/>
      <c r="C362" s="195"/>
      <c r="D362" s="196" t="s">
        <v>151</v>
      </c>
      <c r="E362" s="195"/>
      <c r="F362" s="198" t="s">
        <v>671</v>
      </c>
      <c r="G362" s="195"/>
      <c r="H362" s="199">
        <v>40.83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151</v>
      </c>
      <c r="AU362" s="205" t="s">
        <v>85</v>
      </c>
      <c r="AV362" s="12" t="s">
        <v>85</v>
      </c>
      <c r="AW362" s="12" t="s">
        <v>4</v>
      </c>
      <c r="AX362" s="12" t="s">
        <v>83</v>
      </c>
      <c r="AY362" s="205" t="s">
        <v>142</v>
      </c>
    </row>
    <row r="363" spans="2:65" s="1" customFormat="1" ht="16.5" customHeight="1">
      <c r="B363" s="34"/>
      <c r="C363" s="182" t="s">
        <v>672</v>
      </c>
      <c r="D363" s="182" t="s">
        <v>144</v>
      </c>
      <c r="E363" s="183" t="s">
        <v>673</v>
      </c>
      <c r="F363" s="184" t="s">
        <v>674</v>
      </c>
      <c r="G363" s="185" t="s">
        <v>147</v>
      </c>
      <c r="H363" s="186">
        <v>37.118000000000002</v>
      </c>
      <c r="I363" s="187"/>
      <c r="J363" s="188">
        <f>ROUND(I363*H363,2)</f>
        <v>0</v>
      </c>
      <c r="K363" s="184" t="s">
        <v>19</v>
      </c>
      <c r="L363" s="38"/>
      <c r="M363" s="189" t="s">
        <v>19</v>
      </c>
      <c r="N363" s="190" t="s">
        <v>46</v>
      </c>
      <c r="O363" s="60"/>
      <c r="P363" s="191">
        <f>O363*H363</f>
        <v>0</v>
      </c>
      <c r="Q363" s="191">
        <v>1.0499999999999999E-5</v>
      </c>
      <c r="R363" s="191">
        <f>Q363*H363</f>
        <v>3.89739E-4</v>
      </c>
      <c r="S363" s="191">
        <v>0</v>
      </c>
      <c r="T363" s="192">
        <f>S363*H363</f>
        <v>0</v>
      </c>
      <c r="AR363" s="17" t="s">
        <v>229</v>
      </c>
      <c r="AT363" s="17" t="s">
        <v>144</v>
      </c>
      <c r="AU363" s="17" t="s">
        <v>85</v>
      </c>
      <c r="AY363" s="17" t="s">
        <v>142</v>
      </c>
      <c r="BE363" s="193">
        <f>IF(N363="základní",J363,0)</f>
        <v>0</v>
      </c>
      <c r="BF363" s="193">
        <f>IF(N363="snížená",J363,0)</f>
        <v>0</v>
      </c>
      <c r="BG363" s="193">
        <f>IF(N363="zákl. přenesená",J363,0)</f>
        <v>0</v>
      </c>
      <c r="BH363" s="193">
        <f>IF(N363="sníž. přenesená",J363,0)</f>
        <v>0</v>
      </c>
      <c r="BI363" s="193">
        <f>IF(N363="nulová",J363,0)</f>
        <v>0</v>
      </c>
      <c r="BJ363" s="17" t="s">
        <v>83</v>
      </c>
      <c r="BK363" s="193">
        <f>ROUND(I363*H363,2)</f>
        <v>0</v>
      </c>
      <c r="BL363" s="17" t="s">
        <v>229</v>
      </c>
      <c r="BM363" s="17" t="s">
        <v>675</v>
      </c>
    </row>
    <row r="364" spans="2:65" s="1" customFormat="1" ht="16.5" customHeight="1">
      <c r="B364" s="34"/>
      <c r="C364" s="232" t="s">
        <v>676</v>
      </c>
      <c r="D364" s="232" t="s">
        <v>608</v>
      </c>
      <c r="E364" s="233" t="s">
        <v>677</v>
      </c>
      <c r="F364" s="234" t="s">
        <v>678</v>
      </c>
      <c r="G364" s="235" t="s">
        <v>147</v>
      </c>
      <c r="H364" s="236">
        <v>40.83</v>
      </c>
      <c r="I364" s="237"/>
      <c r="J364" s="238">
        <f>ROUND(I364*H364,2)</f>
        <v>0</v>
      </c>
      <c r="K364" s="234" t="s">
        <v>19</v>
      </c>
      <c r="L364" s="239"/>
      <c r="M364" s="240" t="s">
        <v>19</v>
      </c>
      <c r="N364" s="241" t="s">
        <v>46</v>
      </c>
      <c r="O364" s="60"/>
      <c r="P364" s="191">
        <f>O364*H364</f>
        <v>0</v>
      </c>
      <c r="Q364" s="191">
        <v>0</v>
      </c>
      <c r="R364" s="191">
        <f>Q364*H364</f>
        <v>0</v>
      </c>
      <c r="S364" s="191">
        <v>0</v>
      </c>
      <c r="T364" s="192">
        <f>S364*H364</f>
        <v>0</v>
      </c>
      <c r="AR364" s="17" t="s">
        <v>459</v>
      </c>
      <c r="AT364" s="17" t="s">
        <v>608</v>
      </c>
      <c r="AU364" s="17" t="s">
        <v>85</v>
      </c>
      <c r="AY364" s="17" t="s">
        <v>142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17" t="s">
        <v>83</v>
      </c>
      <c r="BK364" s="193">
        <f>ROUND(I364*H364,2)</f>
        <v>0</v>
      </c>
      <c r="BL364" s="17" t="s">
        <v>229</v>
      </c>
      <c r="BM364" s="17" t="s">
        <v>679</v>
      </c>
    </row>
    <row r="365" spans="2:65" s="12" customFormat="1" ht="11.25">
      <c r="B365" s="194"/>
      <c r="C365" s="195"/>
      <c r="D365" s="196" t="s">
        <v>151</v>
      </c>
      <c r="E365" s="195"/>
      <c r="F365" s="198" t="s">
        <v>671</v>
      </c>
      <c r="G365" s="195"/>
      <c r="H365" s="199">
        <v>40.83</v>
      </c>
      <c r="I365" s="200"/>
      <c r="J365" s="195"/>
      <c r="K365" s="195"/>
      <c r="L365" s="201"/>
      <c r="M365" s="202"/>
      <c r="N365" s="203"/>
      <c r="O365" s="203"/>
      <c r="P365" s="203"/>
      <c r="Q365" s="203"/>
      <c r="R365" s="203"/>
      <c r="S365" s="203"/>
      <c r="T365" s="204"/>
      <c r="AT365" s="205" t="s">
        <v>151</v>
      </c>
      <c r="AU365" s="205" t="s">
        <v>85</v>
      </c>
      <c r="AV365" s="12" t="s">
        <v>85</v>
      </c>
      <c r="AW365" s="12" t="s">
        <v>4</v>
      </c>
      <c r="AX365" s="12" t="s">
        <v>83</v>
      </c>
      <c r="AY365" s="205" t="s">
        <v>142</v>
      </c>
    </row>
    <row r="366" spans="2:65" s="1" customFormat="1" ht="16.5" customHeight="1">
      <c r="B366" s="34"/>
      <c r="C366" s="182" t="s">
        <v>680</v>
      </c>
      <c r="D366" s="182" t="s">
        <v>144</v>
      </c>
      <c r="E366" s="183" t="s">
        <v>681</v>
      </c>
      <c r="F366" s="184" t="s">
        <v>682</v>
      </c>
      <c r="G366" s="185" t="s">
        <v>629</v>
      </c>
      <c r="H366" s="242"/>
      <c r="I366" s="187"/>
      <c r="J366" s="188">
        <f>ROUND(I366*H366,2)</f>
        <v>0</v>
      </c>
      <c r="K366" s="184" t="s">
        <v>19</v>
      </c>
      <c r="L366" s="38"/>
      <c r="M366" s="189" t="s">
        <v>19</v>
      </c>
      <c r="N366" s="190" t="s">
        <v>46</v>
      </c>
      <c r="O366" s="60"/>
      <c r="P366" s="191">
        <f>O366*H366</f>
        <v>0</v>
      </c>
      <c r="Q366" s="191">
        <v>0</v>
      </c>
      <c r="R366" s="191">
        <f>Q366*H366</f>
        <v>0</v>
      </c>
      <c r="S366" s="191">
        <v>0</v>
      </c>
      <c r="T366" s="192">
        <f>S366*H366</f>
        <v>0</v>
      </c>
      <c r="AR366" s="17" t="s">
        <v>229</v>
      </c>
      <c r="AT366" s="17" t="s">
        <v>144</v>
      </c>
      <c r="AU366" s="17" t="s">
        <v>85</v>
      </c>
      <c r="AY366" s="17" t="s">
        <v>142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7" t="s">
        <v>83</v>
      </c>
      <c r="BK366" s="193">
        <f>ROUND(I366*H366,2)</f>
        <v>0</v>
      </c>
      <c r="BL366" s="17" t="s">
        <v>229</v>
      </c>
      <c r="BM366" s="17" t="s">
        <v>683</v>
      </c>
    </row>
    <row r="367" spans="2:65" s="11" customFormat="1" ht="22.9" customHeight="1">
      <c r="B367" s="166"/>
      <c r="C367" s="167"/>
      <c r="D367" s="168" t="s">
        <v>74</v>
      </c>
      <c r="E367" s="180" t="s">
        <v>684</v>
      </c>
      <c r="F367" s="180" t="s">
        <v>685</v>
      </c>
      <c r="G367" s="167"/>
      <c r="H367" s="167"/>
      <c r="I367" s="170"/>
      <c r="J367" s="181">
        <f>BK367</f>
        <v>0</v>
      </c>
      <c r="K367" s="167"/>
      <c r="L367" s="172"/>
      <c r="M367" s="173"/>
      <c r="N367" s="174"/>
      <c r="O367" s="174"/>
      <c r="P367" s="175">
        <f>SUM(P368:P373)</f>
        <v>0</v>
      </c>
      <c r="Q367" s="174"/>
      <c r="R367" s="175">
        <f>SUM(R368:R373)</f>
        <v>9.5820000000000002E-2</v>
      </c>
      <c r="S367" s="174"/>
      <c r="T367" s="176">
        <f>SUM(T368:T373)</f>
        <v>0</v>
      </c>
      <c r="AR367" s="177" t="s">
        <v>85</v>
      </c>
      <c r="AT367" s="178" t="s">
        <v>74</v>
      </c>
      <c r="AU367" s="178" t="s">
        <v>83</v>
      </c>
      <c r="AY367" s="177" t="s">
        <v>142</v>
      </c>
      <c r="BK367" s="179">
        <f>SUM(BK368:BK373)</f>
        <v>0</v>
      </c>
    </row>
    <row r="368" spans="2:65" s="1" customFormat="1" ht="22.5" customHeight="1">
      <c r="B368" s="34"/>
      <c r="C368" s="182" t="s">
        <v>686</v>
      </c>
      <c r="D368" s="182" t="s">
        <v>144</v>
      </c>
      <c r="E368" s="183" t="s">
        <v>687</v>
      </c>
      <c r="F368" s="184" t="s">
        <v>688</v>
      </c>
      <c r="G368" s="185" t="s">
        <v>161</v>
      </c>
      <c r="H368" s="186">
        <v>15</v>
      </c>
      <c r="I368" s="187"/>
      <c r="J368" s="188">
        <f>ROUND(I368*H368,2)</f>
        <v>0</v>
      </c>
      <c r="K368" s="184" t="s">
        <v>148</v>
      </c>
      <c r="L368" s="38"/>
      <c r="M368" s="189" t="s">
        <v>19</v>
      </c>
      <c r="N368" s="190" t="s">
        <v>46</v>
      </c>
      <c r="O368" s="60"/>
      <c r="P368" s="191">
        <f>O368*H368</f>
        <v>0</v>
      </c>
      <c r="Q368" s="191">
        <v>4.8300000000000001E-3</v>
      </c>
      <c r="R368" s="191">
        <f>Q368*H368</f>
        <v>7.2450000000000001E-2</v>
      </c>
      <c r="S368" s="191">
        <v>0</v>
      </c>
      <c r="T368" s="192">
        <f>S368*H368</f>
        <v>0</v>
      </c>
      <c r="AR368" s="17" t="s">
        <v>229</v>
      </c>
      <c r="AT368" s="17" t="s">
        <v>144</v>
      </c>
      <c r="AU368" s="17" t="s">
        <v>85</v>
      </c>
      <c r="AY368" s="17" t="s">
        <v>142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7" t="s">
        <v>83</v>
      </c>
      <c r="BK368" s="193">
        <f>ROUND(I368*H368,2)</f>
        <v>0</v>
      </c>
      <c r="BL368" s="17" t="s">
        <v>229</v>
      </c>
      <c r="BM368" s="17" t="s">
        <v>689</v>
      </c>
    </row>
    <row r="369" spans="2:65" s="14" customFormat="1" ht="11.25">
      <c r="B369" s="217"/>
      <c r="C369" s="218"/>
      <c r="D369" s="196" t="s">
        <v>151</v>
      </c>
      <c r="E369" s="219" t="s">
        <v>19</v>
      </c>
      <c r="F369" s="220" t="s">
        <v>690</v>
      </c>
      <c r="G369" s="218"/>
      <c r="H369" s="219" t="s">
        <v>19</v>
      </c>
      <c r="I369" s="221"/>
      <c r="J369" s="218"/>
      <c r="K369" s="218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151</v>
      </c>
      <c r="AU369" s="226" t="s">
        <v>85</v>
      </c>
      <c r="AV369" s="14" t="s">
        <v>83</v>
      </c>
      <c r="AW369" s="14" t="s">
        <v>36</v>
      </c>
      <c r="AX369" s="14" t="s">
        <v>75</v>
      </c>
      <c r="AY369" s="226" t="s">
        <v>142</v>
      </c>
    </row>
    <row r="370" spans="2:65" s="12" customFormat="1" ht="11.25">
      <c r="B370" s="194"/>
      <c r="C370" s="195"/>
      <c r="D370" s="196" t="s">
        <v>151</v>
      </c>
      <c r="E370" s="197" t="s">
        <v>19</v>
      </c>
      <c r="F370" s="198" t="s">
        <v>691</v>
      </c>
      <c r="G370" s="195"/>
      <c r="H370" s="199">
        <v>15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151</v>
      </c>
      <c r="AU370" s="205" t="s">
        <v>85</v>
      </c>
      <c r="AV370" s="12" t="s">
        <v>85</v>
      </c>
      <c r="AW370" s="12" t="s">
        <v>36</v>
      </c>
      <c r="AX370" s="12" t="s">
        <v>83</v>
      </c>
      <c r="AY370" s="205" t="s">
        <v>142</v>
      </c>
    </row>
    <row r="371" spans="2:65" s="1" customFormat="1" ht="16.5" customHeight="1">
      <c r="B371" s="34"/>
      <c r="C371" s="182" t="s">
        <v>692</v>
      </c>
      <c r="D371" s="182" t="s">
        <v>144</v>
      </c>
      <c r="E371" s="183" t="s">
        <v>693</v>
      </c>
      <c r="F371" s="184" t="s">
        <v>694</v>
      </c>
      <c r="G371" s="185" t="s">
        <v>280</v>
      </c>
      <c r="H371" s="186">
        <v>15</v>
      </c>
      <c r="I371" s="187"/>
      <c r="J371" s="188">
        <f>ROUND(I371*H371,2)</f>
        <v>0</v>
      </c>
      <c r="K371" s="184" t="s">
        <v>19</v>
      </c>
      <c r="L371" s="38"/>
      <c r="M371" s="189" t="s">
        <v>19</v>
      </c>
      <c r="N371" s="190" t="s">
        <v>46</v>
      </c>
      <c r="O371" s="60"/>
      <c r="P371" s="191">
        <f>O371*H371</f>
        <v>0</v>
      </c>
      <c r="Q371" s="191">
        <v>0</v>
      </c>
      <c r="R371" s="191">
        <f>Q371*H371</f>
        <v>0</v>
      </c>
      <c r="S371" s="191">
        <v>0</v>
      </c>
      <c r="T371" s="192">
        <f>S371*H371</f>
        <v>0</v>
      </c>
      <c r="AR371" s="17" t="s">
        <v>229</v>
      </c>
      <c r="AT371" s="17" t="s">
        <v>144</v>
      </c>
      <c r="AU371" s="17" t="s">
        <v>85</v>
      </c>
      <c r="AY371" s="17" t="s">
        <v>142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7" t="s">
        <v>83</v>
      </c>
      <c r="BK371" s="193">
        <f>ROUND(I371*H371,2)</f>
        <v>0</v>
      </c>
      <c r="BL371" s="17" t="s">
        <v>229</v>
      </c>
      <c r="BM371" s="17" t="s">
        <v>695</v>
      </c>
    </row>
    <row r="372" spans="2:65" s="1" customFormat="1" ht="16.5" customHeight="1">
      <c r="B372" s="34"/>
      <c r="C372" s="182" t="s">
        <v>696</v>
      </c>
      <c r="D372" s="182" t="s">
        <v>144</v>
      </c>
      <c r="E372" s="183" t="s">
        <v>697</v>
      </c>
      <c r="F372" s="184" t="s">
        <v>698</v>
      </c>
      <c r="G372" s="185" t="s">
        <v>699</v>
      </c>
      <c r="H372" s="186">
        <v>1</v>
      </c>
      <c r="I372" s="187"/>
      <c r="J372" s="188">
        <f>ROUND(I372*H372,2)</f>
        <v>0</v>
      </c>
      <c r="K372" s="184" t="s">
        <v>19</v>
      </c>
      <c r="L372" s="38"/>
      <c r="M372" s="189" t="s">
        <v>19</v>
      </c>
      <c r="N372" s="190" t="s">
        <v>46</v>
      </c>
      <c r="O372" s="60"/>
      <c r="P372" s="191">
        <f>O372*H372</f>
        <v>0</v>
      </c>
      <c r="Q372" s="191">
        <v>2.3369999999999998E-2</v>
      </c>
      <c r="R372" s="191">
        <f>Q372*H372</f>
        <v>2.3369999999999998E-2</v>
      </c>
      <c r="S372" s="191">
        <v>0</v>
      </c>
      <c r="T372" s="192">
        <f>S372*H372</f>
        <v>0</v>
      </c>
      <c r="AR372" s="17" t="s">
        <v>229</v>
      </c>
      <c r="AT372" s="17" t="s">
        <v>144</v>
      </c>
      <c r="AU372" s="17" t="s">
        <v>85</v>
      </c>
      <c r="AY372" s="17" t="s">
        <v>142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17" t="s">
        <v>83</v>
      </c>
      <c r="BK372" s="193">
        <f>ROUND(I372*H372,2)</f>
        <v>0</v>
      </c>
      <c r="BL372" s="17" t="s">
        <v>229</v>
      </c>
      <c r="BM372" s="17" t="s">
        <v>700</v>
      </c>
    </row>
    <row r="373" spans="2:65" s="1" customFormat="1" ht="16.5" customHeight="1">
      <c r="B373" s="34"/>
      <c r="C373" s="182" t="s">
        <v>701</v>
      </c>
      <c r="D373" s="182" t="s">
        <v>144</v>
      </c>
      <c r="E373" s="183" t="s">
        <v>702</v>
      </c>
      <c r="F373" s="184" t="s">
        <v>703</v>
      </c>
      <c r="G373" s="185" t="s">
        <v>629</v>
      </c>
      <c r="H373" s="242"/>
      <c r="I373" s="187"/>
      <c r="J373" s="188">
        <f>ROUND(I373*H373,2)</f>
        <v>0</v>
      </c>
      <c r="K373" s="184" t="s">
        <v>19</v>
      </c>
      <c r="L373" s="38"/>
      <c r="M373" s="189" t="s">
        <v>19</v>
      </c>
      <c r="N373" s="190" t="s">
        <v>46</v>
      </c>
      <c r="O373" s="60"/>
      <c r="P373" s="191">
        <f>O373*H373</f>
        <v>0</v>
      </c>
      <c r="Q373" s="191">
        <v>0</v>
      </c>
      <c r="R373" s="191">
        <f>Q373*H373</f>
        <v>0</v>
      </c>
      <c r="S373" s="191">
        <v>0</v>
      </c>
      <c r="T373" s="192">
        <f>S373*H373</f>
        <v>0</v>
      </c>
      <c r="AR373" s="17" t="s">
        <v>229</v>
      </c>
      <c r="AT373" s="17" t="s">
        <v>144</v>
      </c>
      <c r="AU373" s="17" t="s">
        <v>85</v>
      </c>
      <c r="AY373" s="17" t="s">
        <v>142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7" t="s">
        <v>83</v>
      </c>
      <c r="BK373" s="193">
        <f>ROUND(I373*H373,2)</f>
        <v>0</v>
      </c>
      <c r="BL373" s="17" t="s">
        <v>229</v>
      </c>
      <c r="BM373" s="17" t="s">
        <v>704</v>
      </c>
    </row>
    <row r="374" spans="2:65" s="11" customFormat="1" ht="22.9" customHeight="1">
      <c r="B374" s="166"/>
      <c r="C374" s="167"/>
      <c r="D374" s="168" t="s">
        <v>74</v>
      </c>
      <c r="E374" s="180" t="s">
        <v>254</v>
      </c>
      <c r="F374" s="180" t="s">
        <v>255</v>
      </c>
      <c r="G374" s="167"/>
      <c r="H374" s="167"/>
      <c r="I374" s="170"/>
      <c r="J374" s="181">
        <f>BK374</f>
        <v>0</v>
      </c>
      <c r="K374" s="167"/>
      <c r="L374" s="172"/>
      <c r="M374" s="173"/>
      <c r="N374" s="174"/>
      <c r="O374" s="174"/>
      <c r="P374" s="175">
        <f>SUM(P375:P397)</f>
        <v>0</v>
      </c>
      <c r="Q374" s="174"/>
      <c r="R374" s="175">
        <f>SUM(R375:R397)</f>
        <v>1.0381400000000001E-2</v>
      </c>
      <c r="S374" s="174"/>
      <c r="T374" s="176">
        <f>SUM(T375:T397)</f>
        <v>7.7041200000000004E-2</v>
      </c>
      <c r="AR374" s="177" t="s">
        <v>85</v>
      </c>
      <c r="AT374" s="178" t="s">
        <v>74</v>
      </c>
      <c r="AU374" s="178" t="s">
        <v>83</v>
      </c>
      <c r="AY374" s="177" t="s">
        <v>142</v>
      </c>
      <c r="BK374" s="179">
        <f>SUM(BK375:BK397)</f>
        <v>0</v>
      </c>
    </row>
    <row r="375" spans="2:65" s="1" customFormat="1" ht="16.5" customHeight="1">
      <c r="B375" s="34"/>
      <c r="C375" s="182" t="s">
        <v>705</v>
      </c>
      <c r="D375" s="182" t="s">
        <v>144</v>
      </c>
      <c r="E375" s="183" t="s">
        <v>706</v>
      </c>
      <c r="F375" s="184" t="s">
        <v>707</v>
      </c>
      <c r="G375" s="185" t="s">
        <v>161</v>
      </c>
      <c r="H375" s="186">
        <v>2.16</v>
      </c>
      <c r="I375" s="187"/>
      <c r="J375" s="188">
        <f>ROUND(I375*H375,2)</f>
        <v>0</v>
      </c>
      <c r="K375" s="184" t="s">
        <v>148</v>
      </c>
      <c r="L375" s="38"/>
      <c r="M375" s="189" t="s">
        <v>19</v>
      </c>
      <c r="N375" s="190" t="s">
        <v>46</v>
      </c>
      <c r="O375" s="60"/>
      <c r="P375" s="191">
        <f>O375*H375</f>
        <v>0</v>
      </c>
      <c r="Q375" s="191">
        <v>0</v>
      </c>
      <c r="R375" s="191">
        <f>Q375*H375</f>
        <v>0</v>
      </c>
      <c r="S375" s="191">
        <v>1.67E-3</v>
      </c>
      <c r="T375" s="192">
        <f>S375*H375</f>
        <v>3.6072000000000005E-3</v>
      </c>
      <c r="AR375" s="17" t="s">
        <v>229</v>
      </c>
      <c r="AT375" s="17" t="s">
        <v>144</v>
      </c>
      <c r="AU375" s="17" t="s">
        <v>85</v>
      </c>
      <c r="AY375" s="17" t="s">
        <v>142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17" t="s">
        <v>83</v>
      </c>
      <c r="BK375" s="193">
        <f>ROUND(I375*H375,2)</f>
        <v>0</v>
      </c>
      <c r="BL375" s="17" t="s">
        <v>229</v>
      </c>
      <c r="BM375" s="17" t="s">
        <v>708</v>
      </c>
    </row>
    <row r="376" spans="2:65" s="12" customFormat="1" ht="11.25">
      <c r="B376" s="194"/>
      <c r="C376" s="195"/>
      <c r="D376" s="196" t="s">
        <v>151</v>
      </c>
      <c r="E376" s="197" t="s">
        <v>19</v>
      </c>
      <c r="F376" s="198" t="s">
        <v>709</v>
      </c>
      <c r="G376" s="195"/>
      <c r="H376" s="199">
        <v>2.16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151</v>
      </c>
      <c r="AU376" s="205" t="s">
        <v>85</v>
      </c>
      <c r="AV376" s="12" t="s">
        <v>85</v>
      </c>
      <c r="AW376" s="12" t="s">
        <v>36</v>
      </c>
      <c r="AX376" s="12" t="s">
        <v>83</v>
      </c>
      <c r="AY376" s="205" t="s">
        <v>142</v>
      </c>
    </row>
    <row r="377" spans="2:65" s="1" customFormat="1" ht="16.5" customHeight="1">
      <c r="B377" s="34"/>
      <c r="C377" s="182" t="s">
        <v>710</v>
      </c>
      <c r="D377" s="182" t="s">
        <v>144</v>
      </c>
      <c r="E377" s="183" t="s">
        <v>711</v>
      </c>
      <c r="F377" s="184" t="s">
        <v>712</v>
      </c>
      <c r="G377" s="185" t="s">
        <v>161</v>
      </c>
      <c r="H377" s="186">
        <v>22.94</v>
      </c>
      <c r="I377" s="187"/>
      <c r="J377" s="188">
        <f>ROUND(I377*H377,2)</f>
        <v>0</v>
      </c>
      <c r="K377" s="184" t="s">
        <v>148</v>
      </c>
      <c r="L377" s="38"/>
      <c r="M377" s="189" t="s">
        <v>19</v>
      </c>
      <c r="N377" s="190" t="s">
        <v>46</v>
      </c>
      <c r="O377" s="60"/>
      <c r="P377" s="191">
        <f>O377*H377</f>
        <v>0</v>
      </c>
      <c r="Q377" s="191">
        <v>0</v>
      </c>
      <c r="R377" s="191">
        <f>Q377*H377</f>
        <v>0</v>
      </c>
      <c r="S377" s="191">
        <v>2.5999999999999999E-3</v>
      </c>
      <c r="T377" s="192">
        <f>S377*H377</f>
        <v>5.9644000000000003E-2</v>
      </c>
      <c r="AR377" s="17" t="s">
        <v>229</v>
      </c>
      <c r="AT377" s="17" t="s">
        <v>144</v>
      </c>
      <c r="AU377" s="17" t="s">
        <v>85</v>
      </c>
      <c r="AY377" s="17" t="s">
        <v>142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17" t="s">
        <v>83</v>
      </c>
      <c r="BK377" s="193">
        <f>ROUND(I377*H377,2)</f>
        <v>0</v>
      </c>
      <c r="BL377" s="17" t="s">
        <v>229</v>
      </c>
      <c r="BM377" s="17" t="s">
        <v>713</v>
      </c>
    </row>
    <row r="378" spans="2:65" s="12" customFormat="1" ht="11.25">
      <c r="B378" s="194"/>
      <c r="C378" s="195"/>
      <c r="D378" s="196" t="s">
        <v>151</v>
      </c>
      <c r="E378" s="197" t="s">
        <v>19</v>
      </c>
      <c r="F378" s="198" t="s">
        <v>714</v>
      </c>
      <c r="G378" s="195"/>
      <c r="H378" s="199">
        <v>22.94</v>
      </c>
      <c r="I378" s="200"/>
      <c r="J378" s="195"/>
      <c r="K378" s="195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151</v>
      </c>
      <c r="AU378" s="205" t="s">
        <v>85</v>
      </c>
      <c r="AV378" s="12" t="s">
        <v>85</v>
      </c>
      <c r="AW378" s="12" t="s">
        <v>36</v>
      </c>
      <c r="AX378" s="12" t="s">
        <v>83</v>
      </c>
      <c r="AY378" s="205" t="s">
        <v>142</v>
      </c>
    </row>
    <row r="379" spans="2:65" s="1" customFormat="1" ht="16.5" customHeight="1">
      <c r="B379" s="34"/>
      <c r="C379" s="182" t="s">
        <v>715</v>
      </c>
      <c r="D379" s="182" t="s">
        <v>144</v>
      </c>
      <c r="E379" s="183" t="s">
        <v>716</v>
      </c>
      <c r="F379" s="184" t="s">
        <v>717</v>
      </c>
      <c r="G379" s="185" t="s">
        <v>161</v>
      </c>
      <c r="H379" s="186">
        <v>3.5</v>
      </c>
      <c r="I379" s="187"/>
      <c r="J379" s="188">
        <f>ROUND(I379*H379,2)</f>
        <v>0</v>
      </c>
      <c r="K379" s="184" t="s">
        <v>148</v>
      </c>
      <c r="L379" s="38"/>
      <c r="M379" s="189" t="s">
        <v>19</v>
      </c>
      <c r="N379" s="190" t="s">
        <v>46</v>
      </c>
      <c r="O379" s="60"/>
      <c r="P379" s="191">
        <f>O379*H379</f>
        <v>0</v>
      </c>
      <c r="Q379" s="191">
        <v>0</v>
      </c>
      <c r="R379" s="191">
        <f>Q379*H379</f>
        <v>0</v>
      </c>
      <c r="S379" s="191">
        <v>3.9399999999999999E-3</v>
      </c>
      <c r="T379" s="192">
        <f>S379*H379</f>
        <v>1.379E-2</v>
      </c>
      <c r="AR379" s="17" t="s">
        <v>229</v>
      </c>
      <c r="AT379" s="17" t="s">
        <v>144</v>
      </c>
      <c r="AU379" s="17" t="s">
        <v>85</v>
      </c>
      <c r="AY379" s="17" t="s">
        <v>142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17" t="s">
        <v>83</v>
      </c>
      <c r="BK379" s="193">
        <f>ROUND(I379*H379,2)</f>
        <v>0</v>
      </c>
      <c r="BL379" s="17" t="s">
        <v>229</v>
      </c>
      <c r="BM379" s="17" t="s">
        <v>718</v>
      </c>
    </row>
    <row r="380" spans="2:65" s="12" customFormat="1" ht="11.25">
      <c r="B380" s="194"/>
      <c r="C380" s="195"/>
      <c r="D380" s="196" t="s">
        <v>151</v>
      </c>
      <c r="E380" s="197" t="s">
        <v>19</v>
      </c>
      <c r="F380" s="198" t="s">
        <v>719</v>
      </c>
      <c r="G380" s="195"/>
      <c r="H380" s="199">
        <v>3.5</v>
      </c>
      <c r="I380" s="200"/>
      <c r="J380" s="195"/>
      <c r="K380" s="195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151</v>
      </c>
      <c r="AU380" s="205" t="s">
        <v>85</v>
      </c>
      <c r="AV380" s="12" t="s">
        <v>85</v>
      </c>
      <c r="AW380" s="12" t="s">
        <v>36</v>
      </c>
      <c r="AX380" s="12" t="s">
        <v>83</v>
      </c>
      <c r="AY380" s="205" t="s">
        <v>142</v>
      </c>
    </row>
    <row r="381" spans="2:65" s="1" customFormat="1" ht="16.5" customHeight="1">
      <c r="B381" s="34"/>
      <c r="C381" s="182" t="s">
        <v>720</v>
      </c>
      <c r="D381" s="182" t="s">
        <v>144</v>
      </c>
      <c r="E381" s="183" t="s">
        <v>721</v>
      </c>
      <c r="F381" s="184" t="s">
        <v>722</v>
      </c>
      <c r="G381" s="185" t="s">
        <v>161</v>
      </c>
      <c r="H381" s="186">
        <v>2.16</v>
      </c>
      <c r="I381" s="187"/>
      <c r="J381" s="188">
        <f>ROUND(I381*H381,2)</f>
        <v>0</v>
      </c>
      <c r="K381" s="184" t="s">
        <v>148</v>
      </c>
      <c r="L381" s="38"/>
      <c r="M381" s="189" t="s">
        <v>19</v>
      </c>
      <c r="N381" s="190" t="s">
        <v>46</v>
      </c>
      <c r="O381" s="60"/>
      <c r="P381" s="191">
        <f>O381*H381</f>
        <v>0</v>
      </c>
      <c r="Q381" s="191">
        <v>2.64E-3</v>
      </c>
      <c r="R381" s="191">
        <f>Q381*H381</f>
        <v>5.7024000000000007E-3</v>
      </c>
      <c r="S381" s="191">
        <v>0</v>
      </c>
      <c r="T381" s="192">
        <f>S381*H381</f>
        <v>0</v>
      </c>
      <c r="AR381" s="17" t="s">
        <v>229</v>
      </c>
      <c r="AT381" s="17" t="s">
        <v>144</v>
      </c>
      <c r="AU381" s="17" t="s">
        <v>85</v>
      </c>
      <c r="AY381" s="17" t="s">
        <v>142</v>
      </c>
      <c r="BE381" s="193">
        <f>IF(N381="základní",J381,0)</f>
        <v>0</v>
      </c>
      <c r="BF381" s="193">
        <f>IF(N381="snížená",J381,0)</f>
        <v>0</v>
      </c>
      <c r="BG381" s="193">
        <f>IF(N381="zákl. přenesená",J381,0)</f>
        <v>0</v>
      </c>
      <c r="BH381" s="193">
        <f>IF(N381="sníž. přenesená",J381,0)</f>
        <v>0</v>
      </c>
      <c r="BI381" s="193">
        <f>IF(N381="nulová",J381,0)</f>
        <v>0</v>
      </c>
      <c r="BJ381" s="17" t="s">
        <v>83</v>
      </c>
      <c r="BK381" s="193">
        <f>ROUND(I381*H381,2)</f>
        <v>0</v>
      </c>
      <c r="BL381" s="17" t="s">
        <v>229</v>
      </c>
      <c r="BM381" s="17" t="s">
        <v>723</v>
      </c>
    </row>
    <row r="382" spans="2:65" s="12" customFormat="1" ht="11.25">
      <c r="B382" s="194"/>
      <c r="C382" s="195"/>
      <c r="D382" s="196" t="s">
        <v>151</v>
      </c>
      <c r="E382" s="197" t="s">
        <v>19</v>
      </c>
      <c r="F382" s="198" t="s">
        <v>709</v>
      </c>
      <c r="G382" s="195"/>
      <c r="H382" s="199">
        <v>2.16</v>
      </c>
      <c r="I382" s="200"/>
      <c r="J382" s="195"/>
      <c r="K382" s="195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151</v>
      </c>
      <c r="AU382" s="205" t="s">
        <v>85</v>
      </c>
      <c r="AV382" s="12" t="s">
        <v>85</v>
      </c>
      <c r="AW382" s="12" t="s">
        <v>36</v>
      </c>
      <c r="AX382" s="12" t="s">
        <v>83</v>
      </c>
      <c r="AY382" s="205" t="s">
        <v>142</v>
      </c>
    </row>
    <row r="383" spans="2:65" s="1" customFormat="1" ht="16.5" customHeight="1">
      <c r="B383" s="34"/>
      <c r="C383" s="182" t="s">
        <v>724</v>
      </c>
      <c r="D383" s="182" t="s">
        <v>144</v>
      </c>
      <c r="E383" s="183" t="s">
        <v>725</v>
      </c>
      <c r="F383" s="184" t="s">
        <v>726</v>
      </c>
      <c r="G383" s="185" t="s">
        <v>161</v>
      </c>
      <c r="H383" s="186">
        <v>22.94</v>
      </c>
      <c r="I383" s="187"/>
      <c r="J383" s="188">
        <f>ROUND(I383*H383,2)</f>
        <v>0</v>
      </c>
      <c r="K383" s="184" t="s">
        <v>148</v>
      </c>
      <c r="L383" s="38"/>
      <c r="M383" s="189" t="s">
        <v>19</v>
      </c>
      <c r="N383" s="190" t="s">
        <v>46</v>
      </c>
      <c r="O383" s="60"/>
      <c r="P383" s="191">
        <f>O383*H383</f>
        <v>0</v>
      </c>
      <c r="Q383" s="191">
        <v>0</v>
      </c>
      <c r="R383" s="191">
        <f>Q383*H383</f>
        <v>0</v>
      </c>
      <c r="S383" s="191">
        <v>0</v>
      </c>
      <c r="T383" s="192">
        <f>S383*H383</f>
        <v>0</v>
      </c>
      <c r="AR383" s="17" t="s">
        <v>229</v>
      </c>
      <c r="AT383" s="17" t="s">
        <v>144</v>
      </c>
      <c r="AU383" s="17" t="s">
        <v>85</v>
      </c>
      <c r="AY383" s="17" t="s">
        <v>142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17" t="s">
        <v>83</v>
      </c>
      <c r="BK383" s="193">
        <f>ROUND(I383*H383,2)</f>
        <v>0</v>
      </c>
      <c r="BL383" s="17" t="s">
        <v>229</v>
      </c>
      <c r="BM383" s="17" t="s">
        <v>727</v>
      </c>
    </row>
    <row r="384" spans="2:65" s="12" customFormat="1" ht="11.25">
      <c r="B384" s="194"/>
      <c r="C384" s="195"/>
      <c r="D384" s="196" t="s">
        <v>151</v>
      </c>
      <c r="E384" s="197" t="s">
        <v>19</v>
      </c>
      <c r="F384" s="198" t="s">
        <v>714</v>
      </c>
      <c r="G384" s="195"/>
      <c r="H384" s="199">
        <v>22.94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151</v>
      </c>
      <c r="AU384" s="205" t="s">
        <v>85</v>
      </c>
      <c r="AV384" s="12" t="s">
        <v>85</v>
      </c>
      <c r="AW384" s="12" t="s">
        <v>36</v>
      </c>
      <c r="AX384" s="12" t="s">
        <v>83</v>
      </c>
      <c r="AY384" s="205" t="s">
        <v>142</v>
      </c>
    </row>
    <row r="385" spans="2:65" s="1" customFormat="1" ht="16.5" customHeight="1">
      <c r="B385" s="34"/>
      <c r="C385" s="182" t="s">
        <v>728</v>
      </c>
      <c r="D385" s="182" t="s">
        <v>144</v>
      </c>
      <c r="E385" s="183" t="s">
        <v>729</v>
      </c>
      <c r="F385" s="184" t="s">
        <v>730</v>
      </c>
      <c r="G385" s="185" t="s">
        <v>280</v>
      </c>
      <c r="H385" s="186">
        <v>2</v>
      </c>
      <c r="I385" s="187"/>
      <c r="J385" s="188">
        <f>ROUND(I385*H385,2)</f>
        <v>0</v>
      </c>
      <c r="K385" s="184" t="s">
        <v>148</v>
      </c>
      <c r="L385" s="38"/>
      <c r="M385" s="189" t="s">
        <v>19</v>
      </c>
      <c r="N385" s="190" t="s">
        <v>46</v>
      </c>
      <c r="O385" s="60"/>
      <c r="P385" s="191">
        <f>O385*H385</f>
        <v>0</v>
      </c>
      <c r="Q385" s="191">
        <v>0</v>
      </c>
      <c r="R385" s="191">
        <f>Q385*H385</f>
        <v>0</v>
      </c>
      <c r="S385" s="191">
        <v>0</v>
      </c>
      <c r="T385" s="192">
        <f>S385*H385</f>
        <v>0</v>
      </c>
      <c r="AR385" s="17" t="s">
        <v>229</v>
      </c>
      <c r="AT385" s="17" t="s">
        <v>144</v>
      </c>
      <c r="AU385" s="17" t="s">
        <v>85</v>
      </c>
      <c r="AY385" s="17" t="s">
        <v>142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17" t="s">
        <v>83</v>
      </c>
      <c r="BK385" s="193">
        <f>ROUND(I385*H385,2)</f>
        <v>0</v>
      </c>
      <c r="BL385" s="17" t="s">
        <v>229</v>
      </c>
      <c r="BM385" s="17" t="s">
        <v>731</v>
      </c>
    </row>
    <row r="386" spans="2:65" s="1" customFormat="1" ht="16.5" customHeight="1">
      <c r="B386" s="34"/>
      <c r="C386" s="182" t="s">
        <v>732</v>
      </c>
      <c r="D386" s="182" t="s">
        <v>144</v>
      </c>
      <c r="E386" s="183" t="s">
        <v>733</v>
      </c>
      <c r="F386" s="184" t="s">
        <v>734</v>
      </c>
      <c r="G386" s="185" t="s">
        <v>280</v>
      </c>
      <c r="H386" s="186">
        <v>2</v>
      </c>
      <c r="I386" s="187"/>
      <c r="J386" s="188">
        <f>ROUND(I386*H386,2)</f>
        <v>0</v>
      </c>
      <c r="K386" s="184" t="s">
        <v>148</v>
      </c>
      <c r="L386" s="38"/>
      <c r="M386" s="189" t="s">
        <v>19</v>
      </c>
      <c r="N386" s="190" t="s">
        <v>46</v>
      </c>
      <c r="O386" s="60"/>
      <c r="P386" s="191">
        <f>O386*H386</f>
        <v>0</v>
      </c>
      <c r="Q386" s="191">
        <v>0</v>
      </c>
      <c r="R386" s="191">
        <f>Q386*H386</f>
        <v>0</v>
      </c>
      <c r="S386" s="191">
        <v>0</v>
      </c>
      <c r="T386" s="192">
        <f>S386*H386</f>
        <v>0</v>
      </c>
      <c r="AR386" s="17" t="s">
        <v>229</v>
      </c>
      <c r="AT386" s="17" t="s">
        <v>144</v>
      </c>
      <c r="AU386" s="17" t="s">
        <v>85</v>
      </c>
      <c r="AY386" s="17" t="s">
        <v>142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17" t="s">
        <v>83</v>
      </c>
      <c r="BK386" s="193">
        <f>ROUND(I386*H386,2)</f>
        <v>0</v>
      </c>
      <c r="BL386" s="17" t="s">
        <v>229</v>
      </c>
      <c r="BM386" s="17" t="s">
        <v>735</v>
      </c>
    </row>
    <row r="387" spans="2:65" s="1" customFormat="1" ht="16.5" customHeight="1">
      <c r="B387" s="34"/>
      <c r="C387" s="182" t="s">
        <v>736</v>
      </c>
      <c r="D387" s="182" t="s">
        <v>144</v>
      </c>
      <c r="E387" s="183" t="s">
        <v>737</v>
      </c>
      <c r="F387" s="184" t="s">
        <v>738</v>
      </c>
      <c r="G387" s="185" t="s">
        <v>280</v>
      </c>
      <c r="H387" s="186">
        <v>1</v>
      </c>
      <c r="I387" s="187"/>
      <c r="J387" s="188">
        <f>ROUND(I387*H387,2)</f>
        <v>0</v>
      </c>
      <c r="K387" s="184" t="s">
        <v>148</v>
      </c>
      <c r="L387" s="38"/>
      <c r="M387" s="189" t="s">
        <v>19</v>
      </c>
      <c r="N387" s="190" t="s">
        <v>46</v>
      </c>
      <c r="O387" s="60"/>
      <c r="P387" s="191">
        <f>O387*H387</f>
        <v>0</v>
      </c>
      <c r="Q387" s="191">
        <v>0</v>
      </c>
      <c r="R387" s="191">
        <f>Q387*H387</f>
        <v>0</v>
      </c>
      <c r="S387" s="191">
        <v>0</v>
      </c>
      <c r="T387" s="192">
        <f>S387*H387</f>
        <v>0</v>
      </c>
      <c r="AR387" s="17" t="s">
        <v>229</v>
      </c>
      <c r="AT387" s="17" t="s">
        <v>144</v>
      </c>
      <c r="AU387" s="17" t="s">
        <v>85</v>
      </c>
      <c r="AY387" s="17" t="s">
        <v>142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7" t="s">
        <v>83</v>
      </c>
      <c r="BK387" s="193">
        <f>ROUND(I387*H387,2)</f>
        <v>0</v>
      </c>
      <c r="BL387" s="17" t="s">
        <v>229</v>
      </c>
      <c r="BM387" s="17" t="s">
        <v>739</v>
      </c>
    </row>
    <row r="388" spans="2:65" s="1" customFormat="1" ht="16.5" customHeight="1">
      <c r="B388" s="34"/>
      <c r="C388" s="182" t="s">
        <v>740</v>
      </c>
      <c r="D388" s="182" t="s">
        <v>144</v>
      </c>
      <c r="E388" s="183" t="s">
        <v>741</v>
      </c>
      <c r="F388" s="184" t="s">
        <v>742</v>
      </c>
      <c r="G388" s="185" t="s">
        <v>161</v>
      </c>
      <c r="H388" s="186">
        <v>3.5</v>
      </c>
      <c r="I388" s="187"/>
      <c r="J388" s="188">
        <f>ROUND(I388*H388,2)</f>
        <v>0</v>
      </c>
      <c r="K388" s="184" t="s">
        <v>148</v>
      </c>
      <c r="L388" s="38"/>
      <c r="M388" s="189" t="s">
        <v>19</v>
      </c>
      <c r="N388" s="190" t="s">
        <v>46</v>
      </c>
      <c r="O388" s="60"/>
      <c r="P388" s="191">
        <f>O388*H388</f>
        <v>0</v>
      </c>
      <c r="Q388" s="191">
        <v>0</v>
      </c>
      <c r="R388" s="191">
        <f>Q388*H388</f>
        <v>0</v>
      </c>
      <c r="S388" s="191">
        <v>0</v>
      </c>
      <c r="T388" s="192">
        <f>S388*H388</f>
        <v>0</v>
      </c>
      <c r="AR388" s="17" t="s">
        <v>229</v>
      </c>
      <c r="AT388" s="17" t="s">
        <v>144</v>
      </c>
      <c r="AU388" s="17" t="s">
        <v>85</v>
      </c>
      <c r="AY388" s="17" t="s">
        <v>142</v>
      </c>
      <c r="BE388" s="193">
        <f>IF(N388="základní",J388,0)</f>
        <v>0</v>
      </c>
      <c r="BF388" s="193">
        <f>IF(N388="snížená",J388,0)</f>
        <v>0</v>
      </c>
      <c r="BG388" s="193">
        <f>IF(N388="zákl. přenesená",J388,0)</f>
        <v>0</v>
      </c>
      <c r="BH388" s="193">
        <f>IF(N388="sníž. přenesená",J388,0)</f>
        <v>0</v>
      </c>
      <c r="BI388" s="193">
        <f>IF(N388="nulová",J388,0)</f>
        <v>0</v>
      </c>
      <c r="BJ388" s="17" t="s">
        <v>83</v>
      </c>
      <c r="BK388" s="193">
        <f>ROUND(I388*H388,2)</f>
        <v>0</v>
      </c>
      <c r="BL388" s="17" t="s">
        <v>229</v>
      </c>
      <c r="BM388" s="17" t="s">
        <v>743</v>
      </c>
    </row>
    <row r="389" spans="2:65" s="12" customFormat="1" ht="11.25">
      <c r="B389" s="194"/>
      <c r="C389" s="195"/>
      <c r="D389" s="196" t="s">
        <v>151</v>
      </c>
      <c r="E389" s="197" t="s">
        <v>19</v>
      </c>
      <c r="F389" s="198" t="s">
        <v>719</v>
      </c>
      <c r="G389" s="195"/>
      <c r="H389" s="199">
        <v>3.5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151</v>
      </c>
      <c r="AU389" s="205" t="s">
        <v>85</v>
      </c>
      <c r="AV389" s="12" t="s">
        <v>85</v>
      </c>
      <c r="AW389" s="12" t="s">
        <v>36</v>
      </c>
      <c r="AX389" s="12" t="s">
        <v>83</v>
      </c>
      <c r="AY389" s="205" t="s">
        <v>142</v>
      </c>
    </row>
    <row r="390" spans="2:65" s="1" customFormat="1" ht="16.5" customHeight="1">
      <c r="B390" s="34"/>
      <c r="C390" s="182" t="s">
        <v>744</v>
      </c>
      <c r="D390" s="182" t="s">
        <v>144</v>
      </c>
      <c r="E390" s="183" t="s">
        <v>745</v>
      </c>
      <c r="F390" s="184" t="s">
        <v>746</v>
      </c>
      <c r="G390" s="185" t="s">
        <v>280</v>
      </c>
      <c r="H390" s="186">
        <v>2</v>
      </c>
      <c r="I390" s="187"/>
      <c r="J390" s="188">
        <f t="shared" ref="J390:J397" si="0">ROUND(I390*H390,2)</f>
        <v>0</v>
      </c>
      <c r="K390" s="184" t="s">
        <v>148</v>
      </c>
      <c r="L390" s="38"/>
      <c r="M390" s="189" t="s">
        <v>19</v>
      </c>
      <c r="N390" s="190" t="s">
        <v>46</v>
      </c>
      <c r="O390" s="60"/>
      <c r="P390" s="191">
        <f t="shared" ref="P390:P397" si="1">O390*H390</f>
        <v>0</v>
      </c>
      <c r="Q390" s="191">
        <v>0</v>
      </c>
      <c r="R390" s="191">
        <f t="shared" ref="R390:R397" si="2">Q390*H390</f>
        <v>0</v>
      </c>
      <c r="S390" s="191">
        <v>0</v>
      </c>
      <c r="T390" s="192">
        <f t="shared" ref="T390:T397" si="3">S390*H390</f>
        <v>0</v>
      </c>
      <c r="AR390" s="17" t="s">
        <v>229</v>
      </c>
      <c r="AT390" s="17" t="s">
        <v>144</v>
      </c>
      <c r="AU390" s="17" t="s">
        <v>85</v>
      </c>
      <c r="AY390" s="17" t="s">
        <v>142</v>
      </c>
      <c r="BE390" s="193">
        <f t="shared" ref="BE390:BE397" si="4">IF(N390="základní",J390,0)</f>
        <v>0</v>
      </c>
      <c r="BF390" s="193">
        <f t="shared" ref="BF390:BF397" si="5">IF(N390="snížená",J390,0)</f>
        <v>0</v>
      </c>
      <c r="BG390" s="193">
        <f t="shared" ref="BG390:BG397" si="6">IF(N390="zákl. přenesená",J390,0)</f>
        <v>0</v>
      </c>
      <c r="BH390" s="193">
        <f t="shared" ref="BH390:BH397" si="7">IF(N390="sníž. přenesená",J390,0)</f>
        <v>0</v>
      </c>
      <c r="BI390" s="193">
        <f t="shared" ref="BI390:BI397" si="8">IF(N390="nulová",J390,0)</f>
        <v>0</v>
      </c>
      <c r="BJ390" s="17" t="s">
        <v>83</v>
      </c>
      <c r="BK390" s="193">
        <f t="shared" ref="BK390:BK397" si="9">ROUND(I390*H390,2)</f>
        <v>0</v>
      </c>
      <c r="BL390" s="17" t="s">
        <v>229</v>
      </c>
      <c r="BM390" s="17" t="s">
        <v>747</v>
      </c>
    </row>
    <row r="391" spans="2:65" s="1" customFormat="1" ht="16.5" customHeight="1">
      <c r="B391" s="34"/>
      <c r="C391" s="182" t="s">
        <v>748</v>
      </c>
      <c r="D391" s="182" t="s">
        <v>144</v>
      </c>
      <c r="E391" s="183" t="s">
        <v>749</v>
      </c>
      <c r="F391" s="184" t="s">
        <v>750</v>
      </c>
      <c r="G391" s="185" t="s">
        <v>280</v>
      </c>
      <c r="H391" s="186">
        <v>1</v>
      </c>
      <c r="I391" s="187"/>
      <c r="J391" s="188">
        <f t="shared" si="0"/>
        <v>0</v>
      </c>
      <c r="K391" s="184" t="s">
        <v>148</v>
      </c>
      <c r="L391" s="38"/>
      <c r="M391" s="189" t="s">
        <v>19</v>
      </c>
      <c r="N391" s="190" t="s">
        <v>46</v>
      </c>
      <c r="O391" s="60"/>
      <c r="P391" s="191">
        <f t="shared" si="1"/>
        <v>0</v>
      </c>
      <c r="Q391" s="191">
        <v>0</v>
      </c>
      <c r="R391" s="191">
        <f t="shared" si="2"/>
        <v>0</v>
      </c>
      <c r="S391" s="191">
        <v>0</v>
      </c>
      <c r="T391" s="192">
        <f t="shared" si="3"/>
        <v>0</v>
      </c>
      <c r="AR391" s="17" t="s">
        <v>229</v>
      </c>
      <c r="AT391" s="17" t="s">
        <v>144</v>
      </c>
      <c r="AU391" s="17" t="s">
        <v>85</v>
      </c>
      <c r="AY391" s="17" t="s">
        <v>142</v>
      </c>
      <c r="BE391" s="193">
        <f t="shared" si="4"/>
        <v>0</v>
      </c>
      <c r="BF391" s="193">
        <f t="shared" si="5"/>
        <v>0</v>
      </c>
      <c r="BG391" s="193">
        <f t="shared" si="6"/>
        <v>0</v>
      </c>
      <c r="BH391" s="193">
        <f t="shared" si="7"/>
        <v>0</v>
      </c>
      <c r="BI391" s="193">
        <f t="shared" si="8"/>
        <v>0</v>
      </c>
      <c r="BJ391" s="17" t="s">
        <v>83</v>
      </c>
      <c r="BK391" s="193">
        <f t="shared" si="9"/>
        <v>0</v>
      </c>
      <c r="BL391" s="17" t="s">
        <v>229</v>
      </c>
      <c r="BM391" s="17" t="s">
        <v>751</v>
      </c>
    </row>
    <row r="392" spans="2:65" s="1" customFormat="1" ht="16.5" customHeight="1">
      <c r="B392" s="34"/>
      <c r="C392" s="182" t="s">
        <v>752</v>
      </c>
      <c r="D392" s="182" t="s">
        <v>144</v>
      </c>
      <c r="E392" s="183" t="s">
        <v>753</v>
      </c>
      <c r="F392" s="184" t="s">
        <v>754</v>
      </c>
      <c r="G392" s="185" t="s">
        <v>280</v>
      </c>
      <c r="H392" s="186">
        <v>1</v>
      </c>
      <c r="I392" s="187"/>
      <c r="J392" s="188">
        <f t="shared" si="0"/>
        <v>0</v>
      </c>
      <c r="K392" s="184" t="s">
        <v>148</v>
      </c>
      <c r="L392" s="38"/>
      <c r="M392" s="189" t="s">
        <v>19</v>
      </c>
      <c r="N392" s="190" t="s">
        <v>46</v>
      </c>
      <c r="O392" s="60"/>
      <c r="P392" s="191">
        <f t="shared" si="1"/>
        <v>0</v>
      </c>
      <c r="Q392" s="191">
        <v>0</v>
      </c>
      <c r="R392" s="191">
        <f t="shared" si="2"/>
        <v>0</v>
      </c>
      <c r="S392" s="191">
        <v>0</v>
      </c>
      <c r="T392" s="192">
        <f t="shared" si="3"/>
        <v>0</v>
      </c>
      <c r="AR392" s="17" t="s">
        <v>229</v>
      </c>
      <c r="AT392" s="17" t="s">
        <v>144</v>
      </c>
      <c r="AU392" s="17" t="s">
        <v>85</v>
      </c>
      <c r="AY392" s="17" t="s">
        <v>142</v>
      </c>
      <c r="BE392" s="193">
        <f t="shared" si="4"/>
        <v>0</v>
      </c>
      <c r="BF392" s="193">
        <f t="shared" si="5"/>
        <v>0</v>
      </c>
      <c r="BG392" s="193">
        <f t="shared" si="6"/>
        <v>0</v>
      </c>
      <c r="BH392" s="193">
        <f t="shared" si="7"/>
        <v>0</v>
      </c>
      <c r="BI392" s="193">
        <f t="shared" si="8"/>
        <v>0</v>
      </c>
      <c r="BJ392" s="17" t="s">
        <v>83</v>
      </c>
      <c r="BK392" s="193">
        <f t="shared" si="9"/>
        <v>0</v>
      </c>
      <c r="BL392" s="17" t="s">
        <v>229</v>
      </c>
      <c r="BM392" s="17" t="s">
        <v>755</v>
      </c>
    </row>
    <row r="393" spans="2:65" s="1" customFormat="1" ht="16.5" customHeight="1">
      <c r="B393" s="34"/>
      <c r="C393" s="232" t="s">
        <v>756</v>
      </c>
      <c r="D393" s="232" t="s">
        <v>608</v>
      </c>
      <c r="E393" s="233" t="s">
        <v>757</v>
      </c>
      <c r="F393" s="234" t="s">
        <v>758</v>
      </c>
      <c r="G393" s="235" t="s">
        <v>280</v>
      </c>
      <c r="H393" s="236">
        <v>1</v>
      </c>
      <c r="I393" s="237"/>
      <c r="J393" s="238">
        <f t="shared" si="0"/>
        <v>0</v>
      </c>
      <c r="K393" s="234" t="s">
        <v>148</v>
      </c>
      <c r="L393" s="239"/>
      <c r="M393" s="240" t="s">
        <v>19</v>
      </c>
      <c r="N393" s="241" t="s">
        <v>46</v>
      </c>
      <c r="O393" s="60"/>
      <c r="P393" s="191">
        <f t="shared" si="1"/>
        <v>0</v>
      </c>
      <c r="Q393" s="191">
        <v>9.2000000000000003E-4</v>
      </c>
      <c r="R393" s="191">
        <f t="shared" si="2"/>
        <v>9.2000000000000003E-4</v>
      </c>
      <c r="S393" s="191">
        <v>0</v>
      </c>
      <c r="T393" s="192">
        <f t="shared" si="3"/>
        <v>0</v>
      </c>
      <c r="AR393" s="17" t="s">
        <v>459</v>
      </c>
      <c r="AT393" s="17" t="s">
        <v>608</v>
      </c>
      <c r="AU393" s="17" t="s">
        <v>85</v>
      </c>
      <c r="AY393" s="17" t="s">
        <v>142</v>
      </c>
      <c r="BE393" s="193">
        <f t="shared" si="4"/>
        <v>0</v>
      </c>
      <c r="BF393" s="193">
        <f t="shared" si="5"/>
        <v>0</v>
      </c>
      <c r="BG393" s="193">
        <f t="shared" si="6"/>
        <v>0</v>
      </c>
      <c r="BH393" s="193">
        <f t="shared" si="7"/>
        <v>0</v>
      </c>
      <c r="BI393" s="193">
        <f t="shared" si="8"/>
        <v>0</v>
      </c>
      <c r="BJ393" s="17" t="s">
        <v>83</v>
      </c>
      <c r="BK393" s="193">
        <f t="shared" si="9"/>
        <v>0</v>
      </c>
      <c r="BL393" s="17" t="s">
        <v>229</v>
      </c>
      <c r="BM393" s="17" t="s">
        <v>759</v>
      </c>
    </row>
    <row r="394" spans="2:65" s="1" customFormat="1" ht="16.5" customHeight="1">
      <c r="B394" s="34"/>
      <c r="C394" s="182" t="s">
        <v>760</v>
      </c>
      <c r="D394" s="182" t="s">
        <v>144</v>
      </c>
      <c r="E394" s="183" t="s">
        <v>761</v>
      </c>
      <c r="F394" s="184" t="s">
        <v>762</v>
      </c>
      <c r="G394" s="185" t="s">
        <v>280</v>
      </c>
      <c r="H394" s="186">
        <v>1</v>
      </c>
      <c r="I394" s="187"/>
      <c r="J394" s="188">
        <f t="shared" si="0"/>
        <v>0</v>
      </c>
      <c r="K394" s="184" t="s">
        <v>19</v>
      </c>
      <c r="L394" s="38"/>
      <c r="M394" s="189" t="s">
        <v>19</v>
      </c>
      <c r="N394" s="190" t="s">
        <v>46</v>
      </c>
      <c r="O394" s="60"/>
      <c r="P394" s="191">
        <f t="shared" si="1"/>
        <v>0</v>
      </c>
      <c r="Q394" s="191">
        <v>0</v>
      </c>
      <c r="R394" s="191">
        <f t="shared" si="2"/>
        <v>0</v>
      </c>
      <c r="S394" s="191">
        <v>0</v>
      </c>
      <c r="T394" s="192">
        <f t="shared" si="3"/>
        <v>0</v>
      </c>
      <c r="AR394" s="17" t="s">
        <v>229</v>
      </c>
      <c r="AT394" s="17" t="s">
        <v>144</v>
      </c>
      <c r="AU394" s="17" t="s">
        <v>85</v>
      </c>
      <c r="AY394" s="17" t="s">
        <v>142</v>
      </c>
      <c r="BE394" s="193">
        <f t="shared" si="4"/>
        <v>0</v>
      </c>
      <c r="BF394" s="193">
        <f t="shared" si="5"/>
        <v>0</v>
      </c>
      <c r="BG394" s="193">
        <f t="shared" si="6"/>
        <v>0</v>
      </c>
      <c r="BH394" s="193">
        <f t="shared" si="7"/>
        <v>0</v>
      </c>
      <c r="BI394" s="193">
        <f t="shared" si="8"/>
        <v>0</v>
      </c>
      <c r="BJ394" s="17" t="s">
        <v>83</v>
      </c>
      <c r="BK394" s="193">
        <f t="shared" si="9"/>
        <v>0</v>
      </c>
      <c r="BL394" s="17" t="s">
        <v>229</v>
      </c>
      <c r="BM394" s="17" t="s">
        <v>763</v>
      </c>
    </row>
    <row r="395" spans="2:65" s="1" customFormat="1" ht="16.5" customHeight="1">
      <c r="B395" s="34"/>
      <c r="C395" s="182" t="s">
        <v>764</v>
      </c>
      <c r="D395" s="182" t="s">
        <v>144</v>
      </c>
      <c r="E395" s="183" t="s">
        <v>765</v>
      </c>
      <c r="F395" s="184" t="s">
        <v>766</v>
      </c>
      <c r="G395" s="185" t="s">
        <v>161</v>
      </c>
      <c r="H395" s="186">
        <v>2</v>
      </c>
      <c r="I395" s="187"/>
      <c r="J395" s="188">
        <f t="shared" si="0"/>
        <v>0</v>
      </c>
      <c r="K395" s="184" t="s">
        <v>19</v>
      </c>
      <c r="L395" s="38"/>
      <c r="M395" s="189" t="s">
        <v>19</v>
      </c>
      <c r="N395" s="190" t="s">
        <v>46</v>
      </c>
      <c r="O395" s="60"/>
      <c r="P395" s="191">
        <f t="shared" si="1"/>
        <v>0</v>
      </c>
      <c r="Q395" s="191">
        <v>1.1295000000000001E-3</v>
      </c>
      <c r="R395" s="191">
        <f t="shared" si="2"/>
        <v>2.2590000000000002E-3</v>
      </c>
      <c r="S395" s="191">
        <v>0</v>
      </c>
      <c r="T395" s="192">
        <f t="shared" si="3"/>
        <v>0</v>
      </c>
      <c r="AR395" s="17" t="s">
        <v>229</v>
      </c>
      <c r="AT395" s="17" t="s">
        <v>144</v>
      </c>
      <c r="AU395" s="17" t="s">
        <v>85</v>
      </c>
      <c r="AY395" s="17" t="s">
        <v>142</v>
      </c>
      <c r="BE395" s="193">
        <f t="shared" si="4"/>
        <v>0</v>
      </c>
      <c r="BF395" s="193">
        <f t="shared" si="5"/>
        <v>0</v>
      </c>
      <c r="BG395" s="193">
        <f t="shared" si="6"/>
        <v>0</v>
      </c>
      <c r="BH395" s="193">
        <f t="shared" si="7"/>
        <v>0</v>
      </c>
      <c r="BI395" s="193">
        <f t="shared" si="8"/>
        <v>0</v>
      </c>
      <c r="BJ395" s="17" t="s">
        <v>83</v>
      </c>
      <c r="BK395" s="193">
        <f t="shared" si="9"/>
        <v>0</v>
      </c>
      <c r="BL395" s="17" t="s">
        <v>229</v>
      </c>
      <c r="BM395" s="17" t="s">
        <v>767</v>
      </c>
    </row>
    <row r="396" spans="2:65" s="1" customFormat="1" ht="16.5" customHeight="1">
      <c r="B396" s="34"/>
      <c r="C396" s="182" t="s">
        <v>768</v>
      </c>
      <c r="D396" s="182" t="s">
        <v>144</v>
      </c>
      <c r="E396" s="183" t="s">
        <v>769</v>
      </c>
      <c r="F396" s="184" t="s">
        <v>770</v>
      </c>
      <c r="G396" s="185" t="s">
        <v>280</v>
      </c>
      <c r="H396" s="186">
        <v>1</v>
      </c>
      <c r="I396" s="187"/>
      <c r="J396" s="188">
        <f t="shared" si="0"/>
        <v>0</v>
      </c>
      <c r="K396" s="184" t="s">
        <v>148</v>
      </c>
      <c r="L396" s="38"/>
      <c r="M396" s="189" t="s">
        <v>19</v>
      </c>
      <c r="N396" s="190" t="s">
        <v>46</v>
      </c>
      <c r="O396" s="60"/>
      <c r="P396" s="191">
        <f t="shared" si="1"/>
        <v>0</v>
      </c>
      <c r="Q396" s="191">
        <v>1.5E-3</v>
      </c>
      <c r="R396" s="191">
        <f t="shared" si="2"/>
        <v>1.5E-3</v>
      </c>
      <c r="S396" s="191">
        <v>0</v>
      </c>
      <c r="T396" s="192">
        <f t="shared" si="3"/>
        <v>0</v>
      </c>
      <c r="AR396" s="17" t="s">
        <v>229</v>
      </c>
      <c r="AT396" s="17" t="s">
        <v>144</v>
      </c>
      <c r="AU396" s="17" t="s">
        <v>85</v>
      </c>
      <c r="AY396" s="17" t="s">
        <v>142</v>
      </c>
      <c r="BE396" s="193">
        <f t="shared" si="4"/>
        <v>0</v>
      </c>
      <c r="BF396" s="193">
        <f t="shared" si="5"/>
        <v>0</v>
      </c>
      <c r="BG396" s="193">
        <f t="shared" si="6"/>
        <v>0</v>
      </c>
      <c r="BH396" s="193">
        <f t="shared" si="7"/>
        <v>0</v>
      </c>
      <c r="BI396" s="193">
        <f t="shared" si="8"/>
        <v>0</v>
      </c>
      <c r="BJ396" s="17" t="s">
        <v>83</v>
      </c>
      <c r="BK396" s="193">
        <f t="shared" si="9"/>
        <v>0</v>
      </c>
      <c r="BL396" s="17" t="s">
        <v>229</v>
      </c>
      <c r="BM396" s="17" t="s">
        <v>771</v>
      </c>
    </row>
    <row r="397" spans="2:65" s="1" customFormat="1" ht="16.5" customHeight="1">
      <c r="B397" s="34"/>
      <c r="C397" s="182" t="s">
        <v>772</v>
      </c>
      <c r="D397" s="182" t="s">
        <v>144</v>
      </c>
      <c r="E397" s="183" t="s">
        <v>773</v>
      </c>
      <c r="F397" s="184" t="s">
        <v>774</v>
      </c>
      <c r="G397" s="185" t="s">
        <v>629</v>
      </c>
      <c r="H397" s="242"/>
      <c r="I397" s="187"/>
      <c r="J397" s="188">
        <f t="shared" si="0"/>
        <v>0</v>
      </c>
      <c r="K397" s="184" t="s">
        <v>19</v>
      </c>
      <c r="L397" s="38"/>
      <c r="M397" s="189" t="s">
        <v>19</v>
      </c>
      <c r="N397" s="190" t="s">
        <v>46</v>
      </c>
      <c r="O397" s="60"/>
      <c r="P397" s="191">
        <f t="shared" si="1"/>
        <v>0</v>
      </c>
      <c r="Q397" s="191">
        <v>0</v>
      </c>
      <c r="R397" s="191">
        <f t="shared" si="2"/>
        <v>0</v>
      </c>
      <c r="S397" s="191">
        <v>0</v>
      </c>
      <c r="T397" s="192">
        <f t="shared" si="3"/>
        <v>0</v>
      </c>
      <c r="AR397" s="17" t="s">
        <v>229</v>
      </c>
      <c r="AT397" s="17" t="s">
        <v>144</v>
      </c>
      <c r="AU397" s="17" t="s">
        <v>85</v>
      </c>
      <c r="AY397" s="17" t="s">
        <v>142</v>
      </c>
      <c r="BE397" s="193">
        <f t="shared" si="4"/>
        <v>0</v>
      </c>
      <c r="BF397" s="193">
        <f t="shared" si="5"/>
        <v>0</v>
      </c>
      <c r="BG397" s="193">
        <f t="shared" si="6"/>
        <v>0</v>
      </c>
      <c r="BH397" s="193">
        <f t="shared" si="7"/>
        <v>0</v>
      </c>
      <c r="BI397" s="193">
        <f t="shared" si="8"/>
        <v>0</v>
      </c>
      <c r="BJ397" s="17" t="s">
        <v>83</v>
      </c>
      <c r="BK397" s="193">
        <f t="shared" si="9"/>
        <v>0</v>
      </c>
      <c r="BL397" s="17" t="s">
        <v>229</v>
      </c>
      <c r="BM397" s="17" t="s">
        <v>775</v>
      </c>
    </row>
    <row r="398" spans="2:65" s="11" customFormat="1" ht="22.9" customHeight="1">
      <c r="B398" s="166"/>
      <c r="C398" s="167"/>
      <c r="D398" s="168" t="s">
        <v>74</v>
      </c>
      <c r="E398" s="180" t="s">
        <v>776</v>
      </c>
      <c r="F398" s="180" t="s">
        <v>777</v>
      </c>
      <c r="G398" s="167"/>
      <c r="H398" s="167"/>
      <c r="I398" s="170"/>
      <c r="J398" s="181">
        <f>BK398</f>
        <v>0</v>
      </c>
      <c r="K398" s="167"/>
      <c r="L398" s="172"/>
      <c r="M398" s="173"/>
      <c r="N398" s="174"/>
      <c r="O398" s="174"/>
      <c r="P398" s="175">
        <f>SUM(P399:P402)</f>
        <v>0</v>
      </c>
      <c r="Q398" s="174"/>
      <c r="R398" s="175">
        <f>SUM(R399:R402)</f>
        <v>0</v>
      </c>
      <c r="S398" s="174"/>
      <c r="T398" s="176">
        <f>SUM(T399:T402)</f>
        <v>5.6000000000000001E-2</v>
      </c>
      <c r="AR398" s="177" t="s">
        <v>85</v>
      </c>
      <c r="AT398" s="178" t="s">
        <v>74</v>
      </c>
      <c r="AU398" s="178" t="s">
        <v>83</v>
      </c>
      <c r="AY398" s="177" t="s">
        <v>142</v>
      </c>
      <c r="BK398" s="179">
        <f>SUM(BK399:BK402)</f>
        <v>0</v>
      </c>
    </row>
    <row r="399" spans="2:65" s="1" customFormat="1" ht="22.5" customHeight="1">
      <c r="B399" s="34"/>
      <c r="C399" s="182" t="s">
        <v>778</v>
      </c>
      <c r="D399" s="182" t="s">
        <v>144</v>
      </c>
      <c r="E399" s="183" t="s">
        <v>779</v>
      </c>
      <c r="F399" s="184" t="s">
        <v>780</v>
      </c>
      <c r="G399" s="185" t="s">
        <v>280</v>
      </c>
      <c r="H399" s="186">
        <v>2</v>
      </c>
      <c r="I399" s="187"/>
      <c r="J399" s="188">
        <f>ROUND(I399*H399,2)</f>
        <v>0</v>
      </c>
      <c r="K399" s="184" t="s">
        <v>148</v>
      </c>
      <c r="L399" s="38"/>
      <c r="M399" s="189" t="s">
        <v>19</v>
      </c>
      <c r="N399" s="190" t="s">
        <v>46</v>
      </c>
      <c r="O399" s="60"/>
      <c r="P399" s="191">
        <f>O399*H399</f>
        <v>0</v>
      </c>
      <c r="Q399" s="191">
        <v>0</v>
      </c>
      <c r="R399" s="191">
        <f>Q399*H399</f>
        <v>0</v>
      </c>
      <c r="S399" s="191">
        <v>2.8000000000000001E-2</v>
      </c>
      <c r="T399" s="192">
        <f>S399*H399</f>
        <v>5.6000000000000001E-2</v>
      </c>
      <c r="AR399" s="17" t="s">
        <v>229</v>
      </c>
      <c r="AT399" s="17" t="s">
        <v>144</v>
      </c>
      <c r="AU399" s="17" t="s">
        <v>85</v>
      </c>
      <c r="AY399" s="17" t="s">
        <v>142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7" t="s">
        <v>83</v>
      </c>
      <c r="BK399" s="193">
        <f>ROUND(I399*H399,2)</f>
        <v>0</v>
      </c>
      <c r="BL399" s="17" t="s">
        <v>229</v>
      </c>
      <c r="BM399" s="17" t="s">
        <v>781</v>
      </c>
    </row>
    <row r="400" spans="2:65" s="1" customFormat="1" ht="16.5" customHeight="1">
      <c r="B400" s="34"/>
      <c r="C400" s="182" t="s">
        <v>782</v>
      </c>
      <c r="D400" s="182" t="s">
        <v>144</v>
      </c>
      <c r="E400" s="183" t="s">
        <v>783</v>
      </c>
      <c r="F400" s="184" t="s">
        <v>784</v>
      </c>
      <c r="G400" s="185" t="s">
        <v>280</v>
      </c>
      <c r="H400" s="186">
        <v>4</v>
      </c>
      <c r="I400" s="187"/>
      <c r="J400" s="188">
        <f>ROUND(I400*H400,2)</f>
        <v>0</v>
      </c>
      <c r="K400" s="184" t="s">
        <v>19</v>
      </c>
      <c r="L400" s="38"/>
      <c r="M400" s="189" t="s">
        <v>19</v>
      </c>
      <c r="N400" s="190" t="s">
        <v>46</v>
      </c>
      <c r="O400" s="60"/>
      <c r="P400" s="191">
        <f>O400*H400</f>
        <v>0</v>
      </c>
      <c r="Q400" s="191">
        <v>0</v>
      </c>
      <c r="R400" s="191">
        <f>Q400*H400</f>
        <v>0</v>
      </c>
      <c r="S400" s="191">
        <v>0</v>
      </c>
      <c r="T400" s="192">
        <f>S400*H400</f>
        <v>0</v>
      </c>
      <c r="AR400" s="17" t="s">
        <v>229</v>
      </c>
      <c r="AT400" s="17" t="s">
        <v>144</v>
      </c>
      <c r="AU400" s="17" t="s">
        <v>85</v>
      </c>
      <c r="AY400" s="17" t="s">
        <v>142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7" t="s">
        <v>83</v>
      </c>
      <c r="BK400" s="193">
        <f>ROUND(I400*H400,2)</f>
        <v>0</v>
      </c>
      <c r="BL400" s="17" t="s">
        <v>229</v>
      </c>
      <c r="BM400" s="17" t="s">
        <v>785</v>
      </c>
    </row>
    <row r="401" spans="2:65" s="1" customFormat="1" ht="16.5" customHeight="1">
      <c r="B401" s="34"/>
      <c r="C401" s="182" t="s">
        <v>786</v>
      </c>
      <c r="D401" s="182" t="s">
        <v>144</v>
      </c>
      <c r="E401" s="183" t="s">
        <v>787</v>
      </c>
      <c r="F401" s="184" t="s">
        <v>788</v>
      </c>
      <c r="G401" s="185" t="s">
        <v>280</v>
      </c>
      <c r="H401" s="186">
        <v>2</v>
      </c>
      <c r="I401" s="187"/>
      <c r="J401" s="188">
        <f>ROUND(I401*H401,2)</f>
        <v>0</v>
      </c>
      <c r="K401" s="184" t="s">
        <v>19</v>
      </c>
      <c r="L401" s="38"/>
      <c r="M401" s="189" t="s">
        <v>19</v>
      </c>
      <c r="N401" s="190" t="s">
        <v>46</v>
      </c>
      <c r="O401" s="60"/>
      <c r="P401" s="191">
        <f>O401*H401</f>
        <v>0</v>
      </c>
      <c r="Q401" s="191">
        <v>0</v>
      </c>
      <c r="R401" s="191">
        <f>Q401*H401</f>
        <v>0</v>
      </c>
      <c r="S401" s="191">
        <v>0</v>
      </c>
      <c r="T401" s="192">
        <f>S401*H401</f>
        <v>0</v>
      </c>
      <c r="AR401" s="17" t="s">
        <v>229</v>
      </c>
      <c r="AT401" s="17" t="s">
        <v>144</v>
      </c>
      <c r="AU401" s="17" t="s">
        <v>85</v>
      </c>
      <c r="AY401" s="17" t="s">
        <v>142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17" t="s">
        <v>83</v>
      </c>
      <c r="BK401" s="193">
        <f>ROUND(I401*H401,2)</f>
        <v>0</v>
      </c>
      <c r="BL401" s="17" t="s">
        <v>229</v>
      </c>
      <c r="BM401" s="17" t="s">
        <v>789</v>
      </c>
    </row>
    <row r="402" spans="2:65" s="1" customFormat="1" ht="16.5" customHeight="1">
      <c r="B402" s="34"/>
      <c r="C402" s="182" t="s">
        <v>790</v>
      </c>
      <c r="D402" s="182" t="s">
        <v>144</v>
      </c>
      <c r="E402" s="183" t="s">
        <v>791</v>
      </c>
      <c r="F402" s="184" t="s">
        <v>792</v>
      </c>
      <c r="G402" s="185" t="s">
        <v>629</v>
      </c>
      <c r="H402" s="242"/>
      <c r="I402" s="187"/>
      <c r="J402" s="188">
        <f>ROUND(I402*H402,2)</f>
        <v>0</v>
      </c>
      <c r="K402" s="184" t="s">
        <v>19</v>
      </c>
      <c r="L402" s="38"/>
      <c r="M402" s="189" t="s">
        <v>19</v>
      </c>
      <c r="N402" s="190" t="s">
        <v>46</v>
      </c>
      <c r="O402" s="60"/>
      <c r="P402" s="191">
        <f>O402*H402</f>
        <v>0</v>
      </c>
      <c r="Q402" s="191">
        <v>0</v>
      </c>
      <c r="R402" s="191">
        <f>Q402*H402</f>
        <v>0</v>
      </c>
      <c r="S402" s="191">
        <v>0</v>
      </c>
      <c r="T402" s="192">
        <f>S402*H402</f>
        <v>0</v>
      </c>
      <c r="AR402" s="17" t="s">
        <v>229</v>
      </c>
      <c r="AT402" s="17" t="s">
        <v>144</v>
      </c>
      <c r="AU402" s="17" t="s">
        <v>85</v>
      </c>
      <c r="AY402" s="17" t="s">
        <v>142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17" t="s">
        <v>83</v>
      </c>
      <c r="BK402" s="193">
        <f>ROUND(I402*H402,2)</f>
        <v>0</v>
      </c>
      <c r="BL402" s="17" t="s">
        <v>229</v>
      </c>
      <c r="BM402" s="17" t="s">
        <v>793</v>
      </c>
    </row>
    <row r="403" spans="2:65" s="11" customFormat="1" ht="22.9" customHeight="1">
      <c r="B403" s="166"/>
      <c r="C403" s="167"/>
      <c r="D403" s="168" t="s">
        <v>74</v>
      </c>
      <c r="E403" s="180" t="s">
        <v>268</v>
      </c>
      <c r="F403" s="180" t="s">
        <v>269</v>
      </c>
      <c r="G403" s="167"/>
      <c r="H403" s="167"/>
      <c r="I403" s="170"/>
      <c r="J403" s="181">
        <f>BK403</f>
        <v>0</v>
      </c>
      <c r="K403" s="167"/>
      <c r="L403" s="172"/>
      <c r="M403" s="173"/>
      <c r="N403" s="174"/>
      <c r="O403" s="174"/>
      <c r="P403" s="175">
        <f>SUM(P404:P406)</f>
        <v>0</v>
      </c>
      <c r="Q403" s="174"/>
      <c r="R403" s="175">
        <f>SUM(R404:R406)</f>
        <v>0</v>
      </c>
      <c r="S403" s="174"/>
      <c r="T403" s="176">
        <f>SUM(T404:T406)</f>
        <v>0</v>
      </c>
      <c r="AR403" s="177" t="s">
        <v>85</v>
      </c>
      <c r="AT403" s="178" t="s">
        <v>74</v>
      </c>
      <c r="AU403" s="178" t="s">
        <v>83</v>
      </c>
      <c r="AY403" s="177" t="s">
        <v>142</v>
      </c>
      <c r="BK403" s="179">
        <f>SUM(BK404:BK406)</f>
        <v>0</v>
      </c>
    </row>
    <row r="404" spans="2:65" s="1" customFormat="1" ht="16.5" customHeight="1">
      <c r="B404" s="34"/>
      <c r="C404" s="182" t="s">
        <v>794</v>
      </c>
      <c r="D404" s="182" t="s">
        <v>144</v>
      </c>
      <c r="E404" s="183" t="s">
        <v>795</v>
      </c>
      <c r="F404" s="184" t="s">
        <v>796</v>
      </c>
      <c r="G404" s="185" t="s">
        <v>280</v>
      </c>
      <c r="H404" s="186">
        <v>2</v>
      </c>
      <c r="I404" s="187"/>
      <c r="J404" s="188">
        <f>ROUND(I404*H404,2)</f>
        <v>0</v>
      </c>
      <c r="K404" s="184" t="s">
        <v>19</v>
      </c>
      <c r="L404" s="38"/>
      <c r="M404" s="189" t="s">
        <v>19</v>
      </c>
      <c r="N404" s="190" t="s">
        <v>46</v>
      </c>
      <c r="O404" s="60"/>
      <c r="P404" s="191">
        <f>O404*H404</f>
        <v>0</v>
      </c>
      <c r="Q404" s="191">
        <v>0</v>
      </c>
      <c r="R404" s="191">
        <f>Q404*H404</f>
        <v>0</v>
      </c>
      <c r="S404" s="191">
        <v>0</v>
      </c>
      <c r="T404" s="192">
        <f>S404*H404</f>
        <v>0</v>
      </c>
      <c r="AR404" s="17" t="s">
        <v>229</v>
      </c>
      <c r="AT404" s="17" t="s">
        <v>144</v>
      </c>
      <c r="AU404" s="17" t="s">
        <v>85</v>
      </c>
      <c r="AY404" s="17" t="s">
        <v>142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17" t="s">
        <v>83</v>
      </c>
      <c r="BK404" s="193">
        <f>ROUND(I404*H404,2)</f>
        <v>0</v>
      </c>
      <c r="BL404" s="17" t="s">
        <v>229</v>
      </c>
      <c r="BM404" s="17" t="s">
        <v>797</v>
      </c>
    </row>
    <row r="405" spans="2:65" s="1" customFormat="1" ht="16.5" customHeight="1">
      <c r="B405" s="34"/>
      <c r="C405" s="182" t="s">
        <v>798</v>
      </c>
      <c r="D405" s="182" t="s">
        <v>144</v>
      </c>
      <c r="E405" s="183" t="s">
        <v>799</v>
      </c>
      <c r="F405" s="184" t="s">
        <v>800</v>
      </c>
      <c r="G405" s="185" t="s">
        <v>280</v>
      </c>
      <c r="H405" s="186">
        <v>4</v>
      </c>
      <c r="I405" s="187"/>
      <c r="J405" s="188">
        <f>ROUND(I405*H405,2)</f>
        <v>0</v>
      </c>
      <c r="K405" s="184" t="s">
        <v>19</v>
      </c>
      <c r="L405" s="38"/>
      <c r="M405" s="189" t="s">
        <v>19</v>
      </c>
      <c r="N405" s="190" t="s">
        <v>46</v>
      </c>
      <c r="O405" s="60"/>
      <c r="P405" s="191">
        <f>O405*H405</f>
        <v>0</v>
      </c>
      <c r="Q405" s="191">
        <v>0</v>
      </c>
      <c r="R405" s="191">
        <f>Q405*H405</f>
        <v>0</v>
      </c>
      <c r="S405" s="191">
        <v>0</v>
      </c>
      <c r="T405" s="192">
        <f>S405*H405</f>
        <v>0</v>
      </c>
      <c r="AR405" s="17" t="s">
        <v>229</v>
      </c>
      <c r="AT405" s="17" t="s">
        <v>144</v>
      </c>
      <c r="AU405" s="17" t="s">
        <v>85</v>
      </c>
      <c r="AY405" s="17" t="s">
        <v>142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7" t="s">
        <v>83</v>
      </c>
      <c r="BK405" s="193">
        <f>ROUND(I405*H405,2)</f>
        <v>0</v>
      </c>
      <c r="BL405" s="17" t="s">
        <v>229</v>
      </c>
      <c r="BM405" s="17" t="s">
        <v>801</v>
      </c>
    </row>
    <row r="406" spans="2:65" s="1" customFormat="1" ht="16.5" customHeight="1">
      <c r="B406" s="34"/>
      <c r="C406" s="182" t="s">
        <v>802</v>
      </c>
      <c r="D406" s="182" t="s">
        <v>144</v>
      </c>
      <c r="E406" s="183" t="s">
        <v>803</v>
      </c>
      <c r="F406" s="184" t="s">
        <v>804</v>
      </c>
      <c r="G406" s="185" t="s">
        <v>629</v>
      </c>
      <c r="H406" s="242"/>
      <c r="I406" s="187"/>
      <c r="J406" s="188">
        <f>ROUND(I406*H406,2)</f>
        <v>0</v>
      </c>
      <c r="K406" s="184" t="s">
        <v>19</v>
      </c>
      <c r="L406" s="38"/>
      <c r="M406" s="189" t="s">
        <v>19</v>
      </c>
      <c r="N406" s="190" t="s">
        <v>46</v>
      </c>
      <c r="O406" s="60"/>
      <c r="P406" s="191">
        <f>O406*H406</f>
        <v>0</v>
      </c>
      <c r="Q406" s="191">
        <v>0</v>
      </c>
      <c r="R406" s="191">
        <f>Q406*H406</f>
        <v>0</v>
      </c>
      <c r="S406" s="191">
        <v>0</v>
      </c>
      <c r="T406" s="192">
        <f>S406*H406</f>
        <v>0</v>
      </c>
      <c r="AR406" s="17" t="s">
        <v>229</v>
      </c>
      <c r="AT406" s="17" t="s">
        <v>144</v>
      </c>
      <c r="AU406" s="17" t="s">
        <v>85</v>
      </c>
      <c r="AY406" s="17" t="s">
        <v>142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17" t="s">
        <v>83</v>
      </c>
      <c r="BK406" s="193">
        <f>ROUND(I406*H406,2)</f>
        <v>0</v>
      </c>
      <c r="BL406" s="17" t="s">
        <v>229</v>
      </c>
      <c r="BM406" s="17" t="s">
        <v>805</v>
      </c>
    </row>
    <row r="407" spans="2:65" s="11" customFormat="1" ht="22.9" customHeight="1">
      <c r="B407" s="166"/>
      <c r="C407" s="167"/>
      <c r="D407" s="168" t="s">
        <v>74</v>
      </c>
      <c r="E407" s="180" t="s">
        <v>806</v>
      </c>
      <c r="F407" s="180" t="s">
        <v>807</v>
      </c>
      <c r="G407" s="167"/>
      <c r="H407" s="167"/>
      <c r="I407" s="170"/>
      <c r="J407" s="181">
        <f>BK407</f>
        <v>0</v>
      </c>
      <c r="K407" s="167"/>
      <c r="L407" s="172"/>
      <c r="M407" s="173"/>
      <c r="N407" s="174"/>
      <c r="O407" s="174"/>
      <c r="P407" s="175">
        <f>SUM(P408:P429)</f>
        <v>0</v>
      </c>
      <c r="Q407" s="174"/>
      <c r="R407" s="175">
        <f>SUM(R408:R429)</f>
        <v>0.30731520000000001</v>
      </c>
      <c r="S407" s="174"/>
      <c r="T407" s="176">
        <f>SUM(T408:T429)</f>
        <v>0</v>
      </c>
      <c r="AR407" s="177" t="s">
        <v>85</v>
      </c>
      <c r="AT407" s="178" t="s">
        <v>74</v>
      </c>
      <c r="AU407" s="178" t="s">
        <v>83</v>
      </c>
      <c r="AY407" s="177" t="s">
        <v>142</v>
      </c>
      <c r="BK407" s="179">
        <f>SUM(BK408:BK429)</f>
        <v>0</v>
      </c>
    </row>
    <row r="408" spans="2:65" s="1" customFormat="1" ht="16.5" customHeight="1">
      <c r="B408" s="34"/>
      <c r="C408" s="182" t="s">
        <v>808</v>
      </c>
      <c r="D408" s="182" t="s">
        <v>144</v>
      </c>
      <c r="E408" s="183" t="s">
        <v>809</v>
      </c>
      <c r="F408" s="184" t="s">
        <v>810</v>
      </c>
      <c r="G408" s="185" t="s">
        <v>161</v>
      </c>
      <c r="H408" s="186">
        <v>29.42</v>
      </c>
      <c r="I408" s="187"/>
      <c r="J408" s="188">
        <f>ROUND(I408*H408,2)</f>
        <v>0</v>
      </c>
      <c r="K408" s="184" t="s">
        <v>19</v>
      </c>
      <c r="L408" s="38"/>
      <c r="M408" s="189" t="s">
        <v>19</v>
      </c>
      <c r="N408" s="190" t="s">
        <v>46</v>
      </c>
      <c r="O408" s="60"/>
      <c r="P408" s="191">
        <f>O408*H408</f>
        <v>0</v>
      </c>
      <c r="Q408" s="191">
        <v>5.5999999999999995E-4</v>
      </c>
      <c r="R408" s="191">
        <f>Q408*H408</f>
        <v>1.6475199999999999E-2</v>
      </c>
      <c r="S408" s="191">
        <v>0</v>
      </c>
      <c r="T408" s="192">
        <f>S408*H408</f>
        <v>0</v>
      </c>
      <c r="AR408" s="17" t="s">
        <v>229</v>
      </c>
      <c r="AT408" s="17" t="s">
        <v>144</v>
      </c>
      <c r="AU408" s="17" t="s">
        <v>85</v>
      </c>
      <c r="AY408" s="17" t="s">
        <v>142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7" t="s">
        <v>83</v>
      </c>
      <c r="BK408" s="193">
        <f>ROUND(I408*H408,2)</f>
        <v>0</v>
      </c>
      <c r="BL408" s="17" t="s">
        <v>229</v>
      </c>
      <c r="BM408" s="17" t="s">
        <v>811</v>
      </c>
    </row>
    <row r="409" spans="2:65" s="12" customFormat="1" ht="11.25">
      <c r="B409" s="194"/>
      <c r="C409" s="195"/>
      <c r="D409" s="196" t="s">
        <v>151</v>
      </c>
      <c r="E409" s="197" t="s">
        <v>19</v>
      </c>
      <c r="F409" s="198" t="s">
        <v>646</v>
      </c>
      <c r="G409" s="195"/>
      <c r="H409" s="199">
        <v>16.940000000000001</v>
      </c>
      <c r="I409" s="200"/>
      <c r="J409" s="195"/>
      <c r="K409" s="195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151</v>
      </c>
      <c r="AU409" s="205" t="s">
        <v>85</v>
      </c>
      <c r="AV409" s="12" t="s">
        <v>85</v>
      </c>
      <c r="AW409" s="12" t="s">
        <v>36</v>
      </c>
      <c r="AX409" s="12" t="s">
        <v>75</v>
      </c>
      <c r="AY409" s="205" t="s">
        <v>142</v>
      </c>
    </row>
    <row r="410" spans="2:65" s="12" customFormat="1" ht="11.25">
      <c r="B410" s="194"/>
      <c r="C410" s="195"/>
      <c r="D410" s="196" t="s">
        <v>151</v>
      </c>
      <c r="E410" s="197" t="s">
        <v>19</v>
      </c>
      <c r="F410" s="198" t="s">
        <v>647</v>
      </c>
      <c r="G410" s="195"/>
      <c r="H410" s="199">
        <v>17.3</v>
      </c>
      <c r="I410" s="200"/>
      <c r="J410" s="195"/>
      <c r="K410" s="195"/>
      <c r="L410" s="201"/>
      <c r="M410" s="202"/>
      <c r="N410" s="203"/>
      <c r="O410" s="203"/>
      <c r="P410" s="203"/>
      <c r="Q410" s="203"/>
      <c r="R410" s="203"/>
      <c r="S410" s="203"/>
      <c r="T410" s="204"/>
      <c r="AT410" s="205" t="s">
        <v>151</v>
      </c>
      <c r="AU410" s="205" t="s">
        <v>85</v>
      </c>
      <c r="AV410" s="12" t="s">
        <v>85</v>
      </c>
      <c r="AW410" s="12" t="s">
        <v>36</v>
      </c>
      <c r="AX410" s="12" t="s">
        <v>75</v>
      </c>
      <c r="AY410" s="205" t="s">
        <v>142</v>
      </c>
    </row>
    <row r="411" spans="2:65" s="12" customFormat="1" ht="11.25">
      <c r="B411" s="194"/>
      <c r="C411" s="195"/>
      <c r="D411" s="196" t="s">
        <v>151</v>
      </c>
      <c r="E411" s="197" t="s">
        <v>19</v>
      </c>
      <c r="F411" s="198" t="s">
        <v>648</v>
      </c>
      <c r="G411" s="195"/>
      <c r="H411" s="199">
        <v>-4.82</v>
      </c>
      <c r="I411" s="200"/>
      <c r="J411" s="195"/>
      <c r="K411" s="195"/>
      <c r="L411" s="201"/>
      <c r="M411" s="202"/>
      <c r="N411" s="203"/>
      <c r="O411" s="203"/>
      <c r="P411" s="203"/>
      <c r="Q411" s="203"/>
      <c r="R411" s="203"/>
      <c r="S411" s="203"/>
      <c r="T411" s="204"/>
      <c r="AT411" s="205" t="s">
        <v>151</v>
      </c>
      <c r="AU411" s="205" t="s">
        <v>85</v>
      </c>
      <c r="AV411" s="12" t="s">
        <v>85</v>
      </c>
      <c r="AW411" s="12" t="s">
        <v>36</v>
      </c>
      <c r="AX411" s="12" t="s">
        <v>75</v>
      </c>
      <c r="AY411" s="205" t="s">
        <v>142</v>
      </c>
    </row>
    <row r="412" spans="2:65" s="13" customFormat="1" ht="11.25">
      <c r="B412" s="206"/>
      <c r="C412" s="207"/>
      <c r="D412" s="196" t="s">
        <v>151</v>
      </c>
      <c r="E412" s="208" t="s">
        <v>19</v>
      </c>
      <c r="F412" s="209" t="s">
        <v>154</v>
      </c>
      <c r="G412" s="207"/>
      <c r="H412" s="210">
        <v>29.42</v>
      </c>
      <c r="I412" s="211"/>
      <c r="J412" s="207"/>
      <c r="K412" s="207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151</v>
      </c>
      <c r="AU412" s="216" t="s">
        <v>85</v>
      </c>
      <c r="AV412" s="13" t="s">
        <v>149</v>
      </c>
      <c r="AW412" s="13" t="s">
        <v>36</v>
      </c>
      <c r="AX412" s="13" t="s">
        <v>83</v>
      </c>
      <c r="AY412" s="216" t="s">
        <v>142</v>
      </c>
    </row>
    <row r="413" spans="2:65" s="1" customFormat="1" ht="16.5" customHeight="1">
      <c r="B413" s="34"/>
      <c r="C413" s="232" t="s">
        <v>812</v>
      </c>
      <c r="D413" s="232" t="s">
        <v>608</v>
      </c>
      <c r="E413" s="233" t="s">
        <v>813</v>
      </c>
      <c r="F413" s="234" t="s">
        <v>814</v>
      </c>
      <c r="G413" s="235" t="s">
        <v>815</v>
      </c>
      <c r="H413" s="236">
        <v>3.2360000000000002</v>
      </c>
      <c r="I413" s="237"/>
      <c r="J413" s="238">
        <f>ROUND(I413*H413,2)</f>
        <v>0</v>
      </c>
      <c r="K413" s="234" t="s">
        <v>19</v>
      </c>
      <c r="L413" s="239"/>
      <c r="M413" s="240" t="s">
        <v>19</v>
      </c>
      <c r="N413" s="241" t="s">
        <v>46</v>
      </c>
      <c r="O413" s="60"/>
      <c r="P413" s="191">
        <f>O413*H413</f>
        <v>0</v>
      </c>
      <c r="Q413" s="191">
        <v>0</v>
      </c>
      <c r="R413" s="191">
        <f>Q413*H413</f>
        <v>0</v>
      </c>
      <c r="S413" s="191">
        <v>0</v>
      </c>
      <c r="T413" s="192">
        <f>S413*H413</f>
        <v>0</v>
      </c>
      <c r="AR413" s="17" t="s">
        <v>459</v>
      </c>
      <c r="AT413" s="17" t="s">
        <v>608</v>
      </c>
      <c r="AU413" s="17" t="s">
        <v>85</v>
      </c>
      <c r="AY413" s="17" t="s">
        <v>142</v>
      </c>
      <c r="BE413" s="193">
        <f>IF(N413="základní",J413,0)</f>
        <v>0</v>
      </c>
      <c r="BF413" s="193">
        <f>IF(N413="snížená",J413,0)</f>
        <v>0</v>
      </c>
      <c r="BG413" s="193">
        <f>IF(N413="zákl. přenesená",J413,0)</f>
        <v>0</v>
      </c>
      <c r="BH413" s="193">
        <f>IF(N413="sníž. přenesená",J413,0)</f>
        <v>0</v>
      </c>
      <c r="BI413" s="193">
        <f>IF(N413="nulová",J413,0)</f>
        <v>0</v>
      </c>
      <c r="BJ413" s="17" t="s">
        <v>83</v>
      </c>
      <c r="BK413" s="193">
        <f>ROUND(I413*H413,2)</f>
        <v>0</v>
      </c>
      <c r="BL413" s="17" t="s">
        <v>229</v>
      </c>
      <c r="BM413" s="17" t="s">
        <v>816</v>
      </c>
    </row>
    <row r="414" spans="2:65" s="12" customFormat="1" ht="11.25">
      <c r="B414" s="194"/>
      <c r="C414" s="195"/>
      <c r="D414" s="196" t="s">
        <v>151</v>
      </c>
      <c r="E414" s="197" t="s">
        <v>19</v>
      </c>
      <c r="F414" s="198" t="s">
        <v>817</v>
      </c>
      <c r="G414" s="195"/>
      <c r="H414" s="199">
        <v>3.2360000000000002</v>
      </c>
      <c r="I414" s="200"/>
      <c r="J414" s="195"/>
      <c r="K414" s="195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151</v>
      </c>
      <c r="AU414" s="205" t="s">
        <v>85</v>
      </c>
      <c r="AV414" s="12" t="s">
        <v>85</v>
      </c>
      <c r="AW414" s="12" t="s">
        <v>36</v>
      </c>
      <c r="AX414" s="12" t="s">
        <v>75</v>
      </c>
      <c r="AY414" s="205" t="s">
        <v>142</v>
      </c>
    </row>
    <row r="415" spans="2:65" s="13" customFormat="1" ht="11.25">
      <c r="B415" s="206"/>
      <c r="C415" s="207"/>
      <c r="D415" s="196" t="s">
        <v>151</v>
      </c>
      <c r="E415" s="208" t="s">
        <v>19</v>
      </c>
      <c r="F415" s="209" t="s">
        <v>154</v>
      </c>
      <c r="G415" s="207"/>
      <c r="H415" s="210">
        <v>3.2360000000000002</v>
      </c>
      <c r="I415" s="211"/>
      <c r="J415" s="207"/>
      <c r="K415" s="207"/>
      <c r="L415" s="212"/>
      <c r="M415" s="213"/>
      <c r="N415" s="214"/>
      <c r="O415" s="214"/>
      <c r="P415" s="214"/>
      <c r="Q415" s="214"/>
      <c r="R415" s="214"/>
      <c r="S415" s="214"/>
      <c r="T415" s="215"/>
      <c r="AT415" s="216" t="s">
        <v>151</v>
      </c>
      <c r="AU415" s="216" t="s">
        <v>85</v>
      </c>
      <c r="AV415" s="13" t="s">
        <v>149</v>
      </c>
      <c r="AW415" s="13" t="s">
        <v>36</v>
      </c>
      <c r="AX415" s="13" t="s">
        <v>83</v>
      </c>
      <c r="AY415" s="216" t="s">
        <v>142</v>
      </c>
    </row>
    <row r="416" spans="2:65" s="1" customFormat="1" ht="16.5" customHeight="1">
      <c r="B416" s="34"/>
      <c r="C416" s="182" t="s">
        <v>818</v>
      </c>
      <c r="D416" s="182" t="s">
        <v>144</v>
      </c>
      <c r="E416" s="183" t="s">
        <v>819</v>
      </c>
      <c r="F416" s="184" t="s">
        <v>820</v>
      </c>
      <c r="G416" s="185" t="s">
        <v>147</v>
      </c>
      <c r="H416" s="186">
        <v>36.354999999999997</v>
      </c>
      <c r="I416" s="187"/>
      <c r="J416" s="188">
        <f>ROUND(I416*H416,2)</f>
        <v>0</v>
      </c>
      <c r="K416" s="184" t="s">
        <v>19</v>
      </c>
      <c r="L416" s="38"/>
      <c r="M416" s="189" t="s">
        <v>19</v>
      </c>
      <c r="N416" s="190" t="s">
        <v>46</v>
      </c>
      <c r="O416" s="60"/>
      <c r="P416" s="191">
        <f>O416*H416</f>
        <v>0</v>
      </c>
      <c r="Q416" s="191">
        <v>0</v>
      </c>
      <c r="R416" s="191">
        <f>Q416*H416</f>
        <v>0</v>
      </c>
      <c r="S416" s="191">
        <v>0</v>
      </c>
      <c r="T416" s="192">
        <f>S416*H416</f>
        <v>0</v>
      </c>
      <c r="AR416" s="17" t="s">
        <v>229</v>
      </c>
      <c r="AT416" s="17" t="s">
        <v>144</v>
      </c>
      <c r="AU416" s="17" t="s">
        <v>85</v>
      </c>
      <c r="AY416" s="17" t="s">
        <v>142</v>
      </c>
      <c r="BE416" s="193">
        <f>IF(N416="základní",J416,0)</f>
        <v>0</v>
      </c>
      <c r="BF416" s="193">
        <f>IF(N416="snížená",J416,0)</f>
        <v>0</v>
      </c>
      <c r="BG416" s="193">
        <f>IF(N416="zákl. přenesená",J416,0)</f>
        <v>0</v>
      </c>
      <c r="BH416" s="193">
        <f>IF(N416="sníž. přenesená",J416,0)</f>
        <v>0</v>
      </c>
      <c r="BI416" s="193">
        <f>IF(N416="nulová",J416,0)</f>
        <v>0</v>
      </c>
      <c r="BJ416" s="17" t="s">
        <v>83</v>
      </c>
      <c r="BK416" s="193">
        <f>ROUND(I416*H416,2)</f>
        <v>0</v>
      </c>
      <c r="BL416" s="17" t="s">
        <v>229</v>
      </c>
      <c r="BM416" s="17" t="s">
        <v>821</v>
      </c>
    </row>
    <row r="417" spans="2:65" s="12" customFormat="1" ht="11.25">
      <c r="B417" s="194"/>
      <c r="C417" s="195"/>
      <c r="D417" s="196" t="s">
        <v>151</v>
      </c>
      <c r="E417" s="197" t="s">
        <v>19</v>
      </c>
      <c r="F417" s="198" t="s">
        <v>505</v>
      </c>
      <c r="G417" s="195"/>
      <c r="H417" s="199">
        <v>17.271000000000001</v>
      </c>
      <c r="I417" s="200"/>
      <c r="J417" s="195"/>
      <c r="K417" s="195"/>
      <c r="L417" s="201"/>
      <c r="M417" s="202"/>
      <c r="N417" s="203"/>
      <c r="O417" s="203"/>
      <c r="P417" s="203"/>
      <c r="Q417" s="203"/>
      <c r="R417" s="203"/>
      <c r="S417" s="203"/>
      <c r="T417" s="204"/>
      <c r="AT417" s="205" t="s">
        <v>151</v>
      </c>
      <c r="AU417" s="205" t="s">
        <v>85</v>
      </c>
      <c r="AV417" s="12" t="s">
        <v>85</v>
      </c>
      <c r="AW417" s="12" t="s">
        <v>36</v>
      </c>
      <c r="AX417" s="12" t="s">
        <v>75</v>
      </c>
      <c r="AY417" s="205" t="s">
        <v>142</v>
      </c>
    </row>
    <row r="418" spans="2:65" s="12" customFormat="1" ht="11.25">
      <c r="B418" s="194"/>
      <c r="C418" s="195"/>
      <c r="D418" s="196" t="s">
        <v>151</v>
      </c>
      <c r="E418" s="197" t="s">
        <v>19</v>
      </c>
      <c r="F418" s="198" t="s">
        <v>506</v>
      </c>
      <c r="G418" s="195"/>
      <c r="H418" s="199">
        <v>18.18</v>
      </c>
      <c r="I418" s="200"/>
      <c r="J418" s="195"/>
      <c r="K418" s="195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151</v>
      </c>
      <c r="AU418" s="205" t="s">
        <v>85</v>
      </c>
      <c r="AV418" s="12" t="s">
        <v>85</v>
      </c>
      <c r="AW418" s="12" t="s">
        <v>36</v>
      </c>
      <c r="AX418" s="12" t="s">
        <v>75</v>
      </c>
      <c r="AY418" s="205" t="s">
        <v>142</v>
      </c>
    </row>
    <row r="419" spans="2:65" s="12" customFormat="1" ht="11.25">
      <c r="B419" s="194"/>
      <c r="C419" s="195"/>
      <c r="D419" s="196" t="s">
        <v>151</v>
      </c>
      <c r="E419" s="197" t="s">
        <v>19</v>
      </c>
      <c r="F419" s="198" t="s">
        <v>606</v>
      </c>
      <c r="G419" s="195"/>
      <c r="H419" s="199">
        <v>0.90400000000000003</v>
      </c>
      <c r="I419" s="200"/>
      <c r="J419" s="195"/>
      <c r="K419" s="195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151</v>
      </c>
      <c r="AU419" s="205" t="s">
        <v>85</v>
      </c>
      <c r="AV419" s="12" t="s">
        <v>85</v>
      </c>
      <c r="AW419" s="12" t="s">
        <v>36</v>
      </c>
      <c r="AX419" s="12" t="s">
        <v>75</v>
      </c>
      <c r="AY419" s="205" t="s">
        <v>142</v>
      </c>
    </row>
    <row r="420" spans="2:65" s="13" customFormat="1" ht="11.25">
      <c r="B420" s="206"/>
      <c r="C420" s="207"/>
      <c r="D420" s="196" t="s">
        <v>151</v>
      </c>
      <c r="E420" s="208" t="s">
        <v>19</v>
      </c>
      <c r="F420" s="209" t="s">
        <v>154</v>
      </c>
      <c r="G420" s="207"/>
      <c r="H420" s="210">
        <v>36.354999999999997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151</v>
      </c>
      <c r="AU420" s="216" t="s">
        <v>85</v>
      </c>
      <c r="AV420" s="13" t="s">
        <v>149</v>
      </c>
      <c r="AW420" s="13" t="s">
        <v>36</v>
      </c>
      <c r="AX420" s="13" t="s">
        <v>83</v>
      </c>
      <c r="AY420" s="216" t="s">
        <v>142</v>
      </c>
    </row>
    <row r="421" spans="2:65" s="1" customFormat="1" ht="16.5" customHeight="1">
      <c r="B421" s="34"/>
      <c r="C421" s="232" t="s">
        <v>822</v>
      </c>
      <c r="D421" s="232" t="s">
        <v>608</v>
      </c>
      <c r="E421" s="233" t="s">
        <v>813</v>
      </c>
      <c r="F421" s="234" t="s">
        <v>814</v>
      </c>
      <c r="G421" s="235" t="s">
        <v>815</v>
      </c>
      <c r="H421" s="236">
        <v>41.808</v>
      </c>
      <c r="I421" s="237"/>
      <c r="J421" s="238">
        <f>ROUND(I421*H421,2)</f>
        <v>0</v>
      </c>
      <c r="K421" s="234" t="s">
        <v>19</v>
      </c>
      <c r="L421" s="239"/>
      <c r="M421" s="240" t="s">
        <v>19</v>
      </c>
      <c r="N421" s="241" t="s">
        <v>46</v>
      </c>
      <c r="O421" s="60"/>
      <c r="P421" s="191">
        <f>O421*H421</f>
        <v>0</v>
      </c>
      <c r="Q421" s="191">
        <v>0</v>
      </c>
      <c r="R421" s="191">
        <f>Q421*H421</f>
        <v>0</v>
      </c>
      <c r="S421" s="191">
        <v>0</v>
      </c>
      <c r="T421" s="192">
        <f>S421*H421</f>
        <v>0</v>
      </c>
      <c r="AR421" s="17" t="s">
        <v>459</v>
      </c>
      <c r="AT421" s="17" t="s">
        <v>608</v>
      </c>
      <c r="AU421" s="17" t="s">
        <v>85</v>
      </c>
      <c r="AY421" s="17" t="s">
        <v>142</v>
      </c>
      <c r="BE421" s="193">
        <f>IF(N421="základní",J421,0)</f>
        <v>0</v>
      </c>
      <c r="BF421" s="193">
        <f>IF(N421="snížená",J421,0)</f>
        <v>0</v>
      </c>
      <c r="BG421" s="193">
        <f>IF(N421="zákl. přenesená",J421,0)</f>
        <v>0</v>
      </c>
      <c r="BH421" s="193">
        <f>IF(N421="sníž. přenesená",J421,0)</f>
        <v>0</v>
      </c>
      <c r="BI421" s="193">
        <f>IF(N421="nulová",J421,0)</f>
        <v>0</v>
      </c>
      <c r="BJ421" s="17" t="s">
        <v>83</v>
      </c>
      <c r="BK421" s="193">
        <f>ROUND(I421*H421,2)</f>
        <v>0</v>
      </c>
      <c r="BL421" s="17" t="s">
        <v>229</v>
      </c>
      <c r="BM421" s="17" t="s">
        <v>823</v>
      </c>
    </row>
    <row r="422" spans="2:65" s="12" customFormat="1" ht="11.25">
      <c r="B422" s="194"/>
      <c r="C422" s="195"/>
      <c r="D422" s="196" t="s">
        <v>151</v>
      </c>
      <c r="E422" s="197" t="s">
        <v>19</v>
      </c>
      <c r="F422" s="198" t="s">
        <v>824</v>
      </c>
      <c r="G422" s="195"/>
      <c r="H422" s="199">
        <v>41.808</v>
      </c>
      <c r="I422" s="200"/>
      <c r="J422" s="195"/>
      <c r="K422" s="195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151</v>
      </c>
      <c r="AU422" s="205" t="s">
        <v>85</v>
      </c>
      <c r="AV422" s="12" t="s">
        <v>85</v>
      </c>
      <c r="AW422" s="12" t="s">
        <v>36</v>
      </c>
      <c r="AX422" s="12" t="s">
        <v>83</v>
      </c>
      <c r="AY422" s="205" t="s">
        <v>142</v>
      </c>
    </row>
    <row r="423" spans="2:65" s="1" customFormat="1" ht="16.5" customHeight="1">
      <c r="B423" s="34"/>
      <c r="C423" s="182" t="s">
        <v>825</v>
      </c>
      <c r="D423" s="182" t="s">
        <v>144</v>
      </c>
      <c r="E423" s="183" t="s">
        <v>826</v>
      </c>
      <c r="F423" s="184" t="s">
        <v>827</v>
      </c>
      <c r="G423" s="185" t="s">
        <v>147</v>
      </c>
      <c r="H423" s="186">
        <v>36.354999999999997</v>
      </c>
      <c r="I423" s="187"/>
      <c r="J423" s="188">
        <f>ROUND(I423*H423,2)</f>
        <v>0</v>
      </c>
      <c r="K423" s="184" t="s">
        <v>148</v>
      </c>
      <c r="L423" s="38"/>
      <c r="M423" s="189" t="s">
        <v>19</v>
      </c>
      <c r="N423" s="190" t="s">
        <v>46</v>
      </c>
      <c r="O423" s="60"/>
      <c r="P423" s="191">
        <f>O423*H423</f>
        <v>0</v>
      </c>
      <c r="Q423" s="191">
        <v>2.9999999999999997E-4</v>
      </c>
      <c r="R423" s="191">
        <f>Q423*H423</f>
        <v>1.0906499999999998E-2</v>
      </c>
      <c r="S423" s="191">
        <v>0</v>
      </c>
      <c r="T423" s="192">
        <f>S423*H423</f>
        <v>0</v>
      </c>
      <c r="AR423" s="17" t="s">
        <v>229</v>
      </c>
      <c r="AT423" s="17" t="s">
        <v>144</v>
      </c>
      <c r="AU423" s="17" t="s">
        <v>85</v>
      </c>
      <c r="AY423" s="17" t="s">
        <v>142</v>
      </c>
      <c r="BE423" s="193">
        <f>IF(N423="základní",J423,0)</f>
        <v>0</v>
      </c>
      <c r="BF423" s="193">
        <f>IF(N423="snížená",J423,0)</f>
        <v>0</v>
      </c>
      <c r="BG423" s="193">
        <f>IF(N423="zákl. přenesená",J423,0)</f>
        <v>0</v>
      </c>
      <c r="BH423" s="193">
        <f>IF(N423="sníž. přenesená",J423,0)</f>
        <v>0</v>
      </c>
      <c r="BI423" s="193">
        <f>IF(N423="nulová",J423,0)</f>
        <v>0</v>
      </c>
      <c r="BJ423" s="17" t="s">
        <v>83</v>
      </c>
      <c r="BK423" s="193">
        <f>ROUND(I423*H423,2)</f>
        <v>0</v>
      </c>
      <c r="BL423" s="17" t="s">
        <v>229</v>
      </c>
      <c r="BM423" s="17" t="s">
        <v>828</v>
      </c>
    </row>
    <row r="424" spans="2:65" s="12" customFormat="1" ht="11.25">
      <c r="B424" s="194"/>
      <c r="C424" s="195"/>
      <c r="D424" s="196" t="s">
        <v>151</v>
      </c>
      <c r="E424" s="197" t="s">
        <v>19</v>
      </c>
      <c r="F424" s="198" t="s">
        <v>657</v>
      </c>
      <c r="G424" s="195"/>
      <c r="H424" s="199">
        <v>36.354999999999997</v>
      </c>
      <c r="I424" s="200"/>
      <c r="J424" s="195"/>
      <c r="K424" s="195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151</v>
      </c>
      <c r="AU424" s="205" t="s">
        <v>85</v>
      </c>
      <c r="AV424" s="12" t="s">
        <v>85</v>
      </c>
      <c r="AW424" s="12" t="s">
        <v>36</v>
      </c>
      <c r="AX424" s="12" t="s">
        <v>83</v>
      </c>
      <c r="AY424" s="205" t="s">
        <v>142</v>
      </c>
    </row>
    <row r="425" spans="2:65" s="1" customFormat="1" ht="16.5" customHeight="1">
      <c r="B425" s="34"/>
      <c r="C425" s="182" t="s">
        <v>829</v>
      </c>
      <c r="D425" s="182" t="s">
        <v>144</v>
      </c>
      <c r="E425" s="183" t="s">
        <v>830</v>
      </c>
      <c r="F425" s="184" t="s">
        <v>831</v>
      </c>
      <c r="G425" s="185" t="s">
        <v>280</v>
      </c>
      <c r="H425" s="186">
        <v>98.066999999999993</v>
      </c>
      <c r="I425" s="187"/>
      <c r="J425" s="188">
        <f>ROUND(I425*H425,2)</f>
        <v>0</v>
      </c>
      <c r="K425" s="184" t="s">
        <v>148</v>
      </c>
      <c r="L425" s="38"/>
      <c r="M425" s="189" t="s">
        <v>19</v>
      </c>
      <c r="N425" s="190" t="s">
        <v>46</v>
      </c>
      <c r="O425" s="60"/>
      <c r="P425" s="191">
        <f>O425*H425</f>
        <v>0</v>
      </c>
      <c r="Q425" s="191">
        <v>0</v>
      </c>
      <c r="R425" s="191">
        <f>Q425*H425</f>
        <v>0</v>
      </c>
      <c r="S425" s="191">
        <v>0</v>
      </c>
      <c r="T425" s="192">
        <f>S425*H425</f>
        <v>0</v>
      </c>
      <c r="AR425" s="17" t="s">
        <v>229</v>
      </c>
      <c r="AT425" s="17" t="s">
        <v>144</v>
      </c>
      <c r="AU425" s="17" t="s">
        <v>85</v>
      </c>
      <c r="AY425" s="17" t="s">
        <v>142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17" t="s">
        <v>83</v>
      </c>
      <c r="BK425" s="193">
        <f>ROUND(I425*H425,2)</f>
        <v>0</v>
      </c>
      <c r="BL425" s="17" t="s">
        <v>229</v>
      </c>
      <c r="BM425" s="17" t="s">
        <v>832</v>
      </c>
    </row>
    <row r="426" spans="2:65" s="12" customFormat="1" ht="11.25">
      <c r="B426" s="194"/>
      <c r="C426" s="195"/>
      <c r="D426" s="196" t="s">
        <v>151</v>
      </c>
      <c r="E426" s="197" t="s">
        <v>19</v>
      </c>
      <c r="F426" s="198" t="s">
        <v>833</v>
      </c>
      <c r="G426" s="195"/>
      <c r="H426" s="199">
        <v>98.066999999999993</v>
      </c>
      <c r="I426" s="200"/>
      <c r="J426" s="195"/>
      <c r="K426" s="195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151</v>
      </c>
      <c r="AU426" s="205" t="s">
        <v>85</v>
      </c>
      <c r="AV426" s="12" t="s">
        <v>85</v>
      </c>
      <c r="AW426" s="12" t="s">
        <v>36</v>
      </c>
      <c r="AX426" s="12" t="s">
        <v>83</v>
      </c>
      <c r="AY426" s="205" t="s">
        <v>142</v>
      </c>
    </row>
    <row r="427" spans="2:65" s="1" customFormat="1" ht="16.5" customHeight="1">
      <c r="B427" s="34"/>
      <c r="C427" s="182" t="s">
        <v>834</v>
      </c>
      <c r="D427" s="182" t="s">
        <v>144</v>
      </c>
      <c r="E427" s="183" t="s">
        <v>835</v>
      </c>
      <c r="F427" s="184" t="s">
        <v>836</v>
      </c>
      <c r="G427" s="185" t="s">
        <v>147</v>
      </c>
      <c r="H427" s="186">
        <v>36.354999999999997</v>
      </c>
      <c r="I427" s="187"/>
      <c r="J427" s="188">
        <f>ROUND(I427*H427,2)</f>
        <v>0</v>
      </c>
      <c r="K427" s="184" t="s">
        <v>148</v>
      </c>
      <c r="L427" s="38"/>
      <c r="M427" s="189" t="s">
        <v>19</v>
      </c>
      <c r="N427" s="190" t="s">
        <v>46</v>
      </c>
      <c r="O427" s="60"/>
      <c r="P427" s="191">
        <f>O427*H427</f>
        <v>0</v>
      </c>
      <c r="Q427" s="191">
        <v>7.7000000000000002E-3</v>
      </c>
      <c r="R427" s="191">
        <f>Q427*H427</f>
        <v>0.2799335</v>
      </c>
      <c r="S427" s="191">
        <v>0</v>
      </c>
      <c r="T427" s="192">
        <f>S427*H427</f>
        <v>0</v>
      </c>
      <c r="AR427" s="17" t="s">
        <v>229</v>
      </c>
      <c r="AT427" s="17" t="s">
        <v>144</v>
      </c>
      <c r="AU427" s="17" t="s">
        <v>85</v>
      </c>
      <c r="AY427" s="17" t="s">
        <v>142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17" t="s">
        <v>83</v>
      </c>
      <c r="BK427" s="193">
        <f>ROUND(I427*H427,2)</f>
        <v>0</v>
      </c>
      <c r="BL427" s="17" t="s">
        <v>229</v>
      </c>
      <c r="BM427" s="17" t="s">
        <v>837</v>
      </c>
    </row>
    <row r="428" spans="2:65" s="12" customFormat="1" ht="11.25">
      <c r="B428" s="194"/>
      <c r="C428" s="195"/>
      <c r="D428" s="196" t="s">
        <v>151</v>
      </c>
      <c r="E428" s="197" t="s">
        <v>19</v>
      </c>
      <c r="F428" s="198" t="s">
        <v>657</v>
      </c>
      <c r="G428" s="195"/>
      <c r="H428" s="199">
        <v>36.354999999999997</v>
      </c>
      <c r="I428" s="200"/>
      <c r="J428" s="195"/>
      <c r="K428" s="195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151</v>
      </c>
      <c r="AU428" s="205" t="s">
        <v>85</v>
      </c>
      <c r="AV428" s="12" t="s">
        <v>85</v>
      </c>
      <c r="AW428" s="12" t="s">
        <v>36</v>
      </c>
      <c r="AX428" s="12" t="s">
        <v>83</v>
      </c>
      <c r="AY428" s="205" t="s">
        <v>142</v>
      </c>
    </row>
    <row r="429" spans="2:65" s="1" customFormat="1" ht="16.5" customHeight="1">
      <c r="B429" s="34"/>
      <c r="C429" s="182" t="s">
        <v>838</v>
      </c>
      <c r="D429" s="182" t="s">
        <v>144</v>
      </c>
      <c r="E429" s="183" t="s">
        <v>839</v>
      </c>
      <c r="F429" s="184" t="s">
        <v>840</v>
      </c>
      <c r="G429" s="185" t="s">
        <v>629</v>
      </c>
      <c r="H429" s="242"/>
      <c r="I429" s="187"/>
      <c r="J429" s="188">
        <f>ROUND(I429*H429,2)</f>
        <v>0</v>
      </c>
      <c r="K429" s="184" t="s">
        <v>19</v>
      </c>
      <c r="L429" s="38"/>
      <c r="M429" s="189" t="s">
        <v>19</v>
      </c>
      <c r="N429" s="190" t="s">
        <v>46</v>
      </c>
      <c r="O429" s="60"/>
      <c r="P429" s="191">
        <f>O429*H429</f>
        <v>0</v>
      </c>
      <c r="Q429" s="191">
        <v>0</v>
      </c>
      <c r="R429" s="191">
        <f>Q429*H429</f>
        <v>0</v>
      </c>
      <c r="S429" s="191">
        <v>0</v>
      </c>
      <c r="T429" s="192">
        <f>S429*H429</f>
        <v>0</v>
      </c>
      <c r="AR429" s="17" t="s">
        <v>229</v>
      </c>
      <c r="AT429" s="17" t="s">
        <v>144</v>
      </c>
      <c r="AU429" s="17" t="s">
        <v>85</v>
      </c>
      <c r="AY429" s="17" t="s">
        <v>142</v>
      </c>
      <c r="BE429" s="193">
        <f>IF(N429="základní",J429,0)</f>
        <v>0</v>
      </c>
      <c r="BF429" s="193">
        <f>IF(N429="snížená",J429,0)</f>
        <v>0</v>
      </c>
      <c r="BG429" s="193">
        <f>IF(N429="zákl. přenesená",J429,0)</f>
        <v>0</v>
      </c>
      <c r="BH429" s="193">
        <f>IF(N429="sníž. přenesená",J429,0)</f>
        <v>0</v>
      </c>
      <c r="BI429" s="193">
        <f>IF(N429="nulová",J429,0)</f>
        <v>0</v>
      </c>
      <c r="BJ429" s="17" t="s">
        <v>83</v>
      </c>
      <c r="BK429" s="193">
        <f>ROUND(I429*H429,2)</f>
        <v>0</v>
      </c>
      <c r="BL429" s="17" t="s">
        <v>229</v>
      </c>
      <c r="BM429" s="17" t="s">
        <v>841</v>
      </c>
    </row>
    <row r="430" spans="2:65" s="11" customFormat="1" ht="22.9" customHeight="1">
      <c r="B430" s="166"/>
      <c r="C430" s="167"/>
      <c r="D430" s="168" t="s">
        <v>74</v>
      </c>
      <c r="E430" s="180" t="s">
        <v>842</v>
      </c>
      <c r="F430" s="180" t="s">
        <v>843</v>
      </c>
      <c r="G430" s="167"/>
      <c r="H430" s="167"/>
      <c r="I430" s="170"/>
      <c r="J430" s="181">
        <f>BK430</f>
        <v>0</v>
      </c>
      <c r="K430" s="167"/>
      <c r="L430" s="172"/>
      <c r="M430" s="173"/>
      <c r="N430" s="174"/>
      <c r="O430" s="174"/>
      <c r="P430" s="175">
        <f>SUM(P431:P441)</f>
        <v>0</v>
      </c>
      <c r="Q430" s="174"/>
      <c r="R430" s="175">
        <f>SUM(R431:R441)</f>
        <v>5.1620000000000006E-2</v>
      </c>
      <c r="S430" s="174"/>
      <c r="T430" s="176">
        <f>SUM(T431:T441)</f>
        <v>0</v>
      </c>
      <c r="AR430" s="177" t="s">
        <v>85</v>
      </c>
      <c r="AT430" s="178" t="s">
        <v>74</v>
      </c>
      <c r="AU430" s="178" t="s">
        <v>83</v>
      </c>
      <c r="AY430" s="177" t="s">
        <v>142</v>
      </c>
      <c r="BK430" s="179">
        <f>SUM(BK431:BK441)</f>
        <v>0</v>
      </c>
    </row>
    <row r="431" spans="2:65" s="1" customFormat="1" ht="16.5" customHeight="1">
      <c r="B431" s="34"/>
      <c r="C431" s="182" t="s">
        <v>844</v>
      </c>
      <c r="D431" s="182" t="s">
        <v>144</v>
      </c>
      <c r="E431" s="183" t="s">
        <v>845</v>
      </c>
      <c r="F431" s="184" t="s">
        <v>846</v>
      </c>
      <c r="G431" s="185" t="s">
        <v>147</v>
      </c>
      <c r="H431" s="186">
        <v>6</v>
      </c>
      <c r="I431" s="187"/>
      <c r="J431" s="188">
        <f>ROUND(I431*H431,2)</f>
        <v>0</v>
      </c>
      <c r="K431" s="184" t="s">
        <v>19</v>
      </c>
      <c r="L431" s="38"/>
      <c r="M431" s="189" t="s">
        <v>19</v>
      </c>
      <c r="N431" s="190" t="s">
        <v>46</v>
      </c>
      <c r="O431" s="60"/>
      <c r="P431" s="191">
        <f>O431*H431</f>
        <v>0</v>
      </c>
      <c r="Q431" s="191">
        <v>0</v>
      </c>
      <c r="R431" s="191">
        <f>Q431*H431</f>
        <v>0</v>
      </c>
      <c r="S431" s="191">
        <v>0</v>
      </c>
      <c r="T431" s="192">
        <f>S431*H431</f>
        <v>0</v>
      </c>
      <c r="AR431" s="17" t="s">
        <v>229</v>
      </c>
      <c r="AT431" s="17" t="s">
        <v>144</v>
      </c>
      <c r="AU431" s="17" t="s">
        <v>85</v>
      </c>
      <c r="AY431" s="17" t="s">
        <v>142</v>
      </c>
      <c r="BE431" s="193">
        <f>IF(N431="základní",J431,0)</f>
        <v>0</v>
      </c>
      <c r="BF431" s="193">
        <f>IF(N431="snížená",J431,0)</f>
        <v>0</v>
      </c>
      <c r="BG431" s="193">
        <f>IF(N431="zákl. přenesená",J431,0)</f>
        <v>0</v>
      </c>
      <c r="BH431" s="193">
        <f>IF(N431="sníž. přenesená",J431,0)</f>
        <v>0</v>
      </c>
      <c r="BI431" s="193">
        <f>IF(N431="nulová",J431,0)</f>
        <v>0</v>
      </c>
      <c r="BJ431" s="17" t="s">
        <v>83</v>
      </c>
      <c r="BK431" s="193">
        <f>ROUND(I431*H431,2)</f>
        <v>0</v>
      </c>
      <c r="BL431" s="17" t="s">
        <v>229</v>
      </c>
      <c r="BM431" s="17" t="s">
        <v>847</v>
      </c>
    </row>
    <row r="432" spans="2:65" s="12" customFormat="1" ht="11.25">
      <c r="B432" s="194"/>
      <c r="C432" s="195"/>
      <c r="D432" s="196" t="s">
        <v>151</v>
      </c>
      <c r="E432" s="197" t="s">
        <v>19</v>
      </c>
      <c r="F432" s="198" t="s">
        <v>848</v>
      </c>
      <c r="G432" s="195"/>
      <c r="H432" s="199">
        <v>6</v>
      </c>
      <c r="I432" s="200"/>
      <c r="J432" s="195"/>
      <c r="K432" s="195"/>
      <c r="L432" s="201"/>
      <c r="M432" s="202"/>
      <c r="N432" s="203"/>
      <c r="O432" s="203"/>
      <c r="P432" s="203"/>
      <c r="Q432" s="203"/>
      <c r="R432" s="203"/>
      <c r="S432" s="203"/>
      <c r="T432" s="204"/>
      <c r="AT432" s="205" t="s">
        <v>151</v>
      </c>
      <c r="AU432" s="205" t="s">
        <v>85</v>
      </c>
      <c r="AV432" s="12" t="s">
        <v>85</v>
      </c>
      <c r="AW432" s="12" t="s">
        <v>36</v>
      </c>
      <c r="AX432" s="12" t="s">
        <v>83</v>
      </c>
      <c r="AY432" s="205" t="s">
        <v>142</v>
      </c>
    </row>
    <row r="433" spans="2:65" s="1" customFormat="1" ht="16.5" customHeight="1">
      <c r="B433" s="34"/>
      <c r="C433" s="232" t="s">
        <v>849</v>
      </c>
      <c r="D433" s="232" t="s">
        <v>608</v>
      </c>
      <c r="E433" s="233" t="s">
        <v>850</v>
      </c>
      <c r="F433" s="234" t="s">
        <v>851</v>
      </c>
      <c r="G433" s="235" t="s">
        <v>147</v>
      </c>
      <c r="H433" s="236">
        <v>6.48</v>
      </c>
      <c r="I433" s="237"/>
      <c r="J433" s="238">
        <f>ROUND(I433*H433,2)</f>
        <v>0</v>
      </c>
      <c r="K433" s="234" t="s">
        <v>19</v>
      </c>
      <c r="L433" s="239"/>
      <c r="M433" s="240" t="s">
        <v>19</v>
      </c>
      <c r="N433" s="241" t="s">
        <v>46</v>
      </c>
      <c r="O433" s="60"/>
      <c r="P433" s="191">
        <f>O433*H433</f>
        <v>0</v>
      </c>
      <c r="Q433" s="191">
        <v>0</v>
      </c>
      <c r="R433" s="191">
        <f>Q433*H433</f>
        <v>0</v>
      </c>
      <c r="S433" s="191">
        <v>0</v>
      </c>
      <c r="T433" s="192">
        <f>S433*H433</f>
        <v>0</v>
      </c>
      <c r="AR433" s="17" t="s">
        <v>459</v>
      </c>
      <c r="AT433" s="17" t="s">
        <v>608</v>
      </c>
      <c r="AU433" s="17" t="s">
        <v>85</v>
      </c>
      <c r="AY433" s="17" t="s">
        <v>142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7" t="s">
        <v>83</v>
      </c>
      <c r="BK433" s="193">
        <f>ROUND(I433*H433,2)</f>
        <v>0</v>
      </c>
      <c r="BL433" s="17" t="s">
        <v>229</v>
      </c>
      <c r="BM433" s="17" t="s">
        <v>852</v>
      </c>
    </row>
    <row r="434" spans="2:65" s="1" customFormat="1" ht="22.5" customHeight="1">
      <c r="B434" s="34"/>
      <c r="C434" s="182" t="s">
        <v>853</v>
      </c>
      <c r="D434" s="182" t="s">
        <v>144</v>
      </c>
      <c r="E434" s="183" t="s">
        <v>854</v>
      </c>
      <c r="F434" s="184" t="s">
        <v>855</v>
      </c>
      <c r="G434" s="185" t="s">
        <v>147</v>
      </c>
      <c r="H434" s="186">
        <v>6</v>
      </c>
      <c r="I434" s="187"/>
      <c r="J434" s="188">
        <f>ROUND(I434*H434,2)</f>
        <v>0</v>
      </c>
      <c r="K434" s="184" t="s">
        <v>148</v>
      </c>
      <c r="L434" s="38"/>
      <c r="M434" s="189" t="s">
        <v>19</v>
      </c>
      <c r="N434" s="190" t="s">
        <v>46</v>
      </c>
      <c r="O434" s="60"/>
      <c r="P434" s="191">
        <f>O434*H434</f>
        <v>0</v>
      </c>
      <c r="Q434" s="191">
        <v>8.0000000000000002E-3</v>
      </c>
      <c r="R434" s="191">
        <f>Q434*H434</f>
        <v>4.8000000000000001E-2</v>
      </c>
      <c r="S434" s="191">
        <v>0</v>
      </c>
      <c r="T434" s="192">
        <f>S434*H434</f>
        <v>0</v>
      </c>
      <c r="AR434" s="17" t="s">
        <v>229</v>
      </c>
      <c r="AT434" s="17" t="s">
        <v>144</v>
      </c>
      <c r="AU434" s="17" t="s">
        <v>85</v>
      </c>
      <c r="AY434" s="17" t="s">
        <v>142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7" t="s">
        <v>83</v>
      </c>
      <c r="BK434" s="193">
        <f>ROUND(I434*H434,2)</f>
        <v>0</v>
      </c>
      <c r="BL434" s="17" t="s">
        <v>229</v>
      </c>
      <c r="BM434" s="17" t="s">
        <v>856</v>
      </c>
    </row>
    <row r="435" spans="2:65" s="1" customFormat="1" ht="16.5" customHeight="1">
      <c r="B435" s="34"/>
      <c r="C435" s="182" t="s">
        <v>857</v>
      </c>
      <c r="D435" s="182" t="s">
        <v>144</v>
      </c>
      <c r="E435" s="183" t="s">
        <v>858</v>
      </c>
      <c r="F435" s="184" t="s">
        <v>859</v>
      </c>
      <c r="G435" s="185" t="s">
        <v>161</v>
      </c>
      <c r="H435" s="186">
        <v>7</v>
      </c>
      <c r="I435" s="187"/>
      <c r="J435" s="188">
        <f>ROUND(I435*H435,2)</f>
        <v>0</v>
      </c>
      <c r="K435" s="184" t="s">
        <v>148</v>
      </c>
      <c r="L435" s="38"/>
      <c r="M435" s="189" t="s">
        <v>19</v>
      </c>
      <c r="N435" s="190" t="s">
        <v>46</v>
      </c>
      <c r="O435" s="60"/>
      <c r="P435" s="191">
        <f>O435*H435</f>
        <v>0</v>
      </c>
      <c r="Q435" s="191">
        <v>2.5999999999999998E-4</v>
      </c>
      <c r="R435" s="191">
        <f>Q435*H435</f>
        <v>1.8199999999999998E-3</v>
      </c>
      <c r="S435" s="191">
        <v>0</v>
      </c>
      <c r="T435" s="192">
        <f>S435*H435</f>
        <v>0</v>
      </c>
      <c r="AR435" s="17" t="s">
        <v>229</v>
      </c>
      <c r="AT435" s="17" t="s">
        <v>144</v>
      </c>
      <c r="AU435" s="17" t="s">
        <v>85</v>
      </c>
      <c r="AY435" s="17" t="s">
        <v>142</v>
      </c>
      <c r="BE435" s="193">
        <f>IF(N435="základní",J435,0)</f>
        <v>0</v>
      </c>
      <c r="BF435" s="193">
        <f>IF(N435="snížená",J435,0)</f>
        <v>0</v>
      </c>
      <c r="BG435" s="193">
        <f>IF(N435="zákl. přenesená",J435,0)</f>
        <v>0</v>
      </c>
      <c r="BH435" s="193">
        <f>IF(N435="sníž. přenesená",J435,0)</f>
        <v>0</v>
      </c>
      <c r="BI435" s="193">
        <f>IF(N435="nulová",J435,0)</f>
        <v>0</v>
      </c>
      <c r="BJ435" s="17" t="s">
        <v>83</v>
      </c>
      <c r="BK435" s="193">
        <f>ROUND(I435*H435,2)</f>
        <v>0</v>
      </c>
      <c r="BL435" s="17" t="s">
        <v>229</v>
      </c>
      <c r="BM435" s="17" t="s">
        <v>860</v>
      </c>
    </row>
    <row r="436" spans="2:65" s="12" customFormat="1" ht="11.25">
      <c r="B436" s="194"/>
      <c r="C436" s="195"/>
      <c r="D436" s="196" t="s">
        <v>151</v>
      </c>
      <c r="E436" s="197" t="s">
        <v>19</v>
      </c>
      <c r="F436" s="198" t="s">
        <v>861</v>
      </c>
      <c r="G436" s="195"/>
      <c r="H436" s="199">
        <v>3</v>
      </c>
      <c r="I436" s="200"/>
      <c r="J436" s="195"/>
      <c r="K436" s="195"/>
      <c r="L436" s="201"/>
      <c r="M436" s="202"/>
      <c r="N436" s="203"/>
      <c r="O436" s="203"/>
      <c r="P436" s="203"/>
      <c r="Q436" s="203"/>
      <c r="R436" s="203"/>
      <c r="S436" s="203"/>
      <c r="T436" s="204"/>
      <c r="AT436" s="205" t="s">
        <v>151</v>
      </c>
      <c r="AU436" s="205" t="s">
        <v>85</v>
      </c>
      <c r="AV436" s="12" t="s">
        <v>85</v>
      </c>
      <c r="AW436" s="12" t="s">
        <v>36</v>
      </c>
      <c r="AX436" s="12" t="s">
        <v>75</v>
      </c>
      <c r="AY436" s="205" t="s">
        <v>142</v>
      </c>
    </row>
    <row r="437" spans="2:65" s="12" customFormat="1" ht="11.25">
      <c r="B437" s="194"/>
      <c r="C437" s="195"/>
      <c r="D437" s="196" t="s">
        <v>151</v>
      </c>
      <c r="E437" s="197" t="s">
        <v>19</v>
      </c>
      <c r="F437" s="198" t="s">
        <v>862</v>
      </c>
      <c r="G437" s="195"/>
      <c r="H437" s="199">
        <v>4</v>
      </c>
      <c r="I437" s="200"/>
      <c r="J437" s="195"/>
      <c r="K437" s="195"/>
      <c r="L437" s="201"/>
      <c r="M437" s="202"/>
      <c r="N437" s="203"/>
      <c r="O437" s="203"/>
      <c r="P437" s="203"/>
      <c r="Q437" s="203"/>
      <c r="R437" s="203"/>
      <c r="S437" s="203"/>
      <c r="T437" s="204"/>
      <c r="AT437" s="205" t="s">
        <v>151</v>
      </c>
      <c r="AU437" s="205" t="s">
        <v>85</v>
      </c>
      <c r="AV437" s="12" t="s">
        <v>85</v>
      </c>
      <c r="AW437" s="12" t="s">
        <v>36</v>
      </c>
      <c r="AX437" s="12" t="s">
        <v>75</v>
      </c>
      <c r="AY437" s="205" t="s">
        <v>142</v>
      </c>
    </row>
    <row r="438" spans="2:65" s="13" customFormat="1" ht="11.25">
      <c r="B438" s="206"/>
      <c r="C438" s="207"/>
      <c r="D438" s="196" t="s">
        <v>151</v>
      </c>
      <c r="E438" s="208" t="s">
        <v>19</v>
      </c>
      <c r="F438" s="209" t="s">
        <v>154</v>
      </c>
      <c r="G438" s="207"/>
      <c r="H438" s="210">
        <v>7</v>
      </c>
      <c r="I438" s="211"/>
      <c r="J438" s="207"/>
      <c r="K438" s="207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151</v>
      </c>
      <c r="AU438" s="216" t="s">
        <v>85</v>
      </c>
      <c r="AV438" s="13" t="s">
        <v>149</v>
      </c>
      <c r="AW438" s="13" t="s">
        <v>36</v>
      </c>
      <c r="AX438" s="13" t="s">
        <v>83</v>
      </c>
      <c r="AY438" s="216" t="s">
        <v>142</v>
      </c>
    </row>
    <row r="439" spans="2:65" s="1" customFormat="1" ht="16.5" customHeight="1">
      <c r="B439" s="34"/>
      <c r="C439" s="182" t="s">
        <v>863</v>
      </c>
      <c r="D439" s="182" t="s">
        <v>144</v>
      </c>
      <c r="E439" s="183" t="s">
        <v>864</v>
      </c>
      <c r="F439" s="184" t="s">
        <v>865</v>
      </c>
      <c r="G439" s="185" t="s">
        <v>147</v>
      </c>
      <c r="H439" s="186">
        <v>6</v>
      </c>
      <c r="I439" s="187"/>
      <c r="J439" s="188">
        <f>ROUND(I439*H439,2)</f>
        <v>0</v>
      </c>
      <c r="K439" s="184" t="s">
        <v>148</v>
      </c>
      <c r="L439" s="38"/>
      <c r="M439" s="189" t="s">
        <v>19</v>
      </c>
      <c r="N439" s="190" t="s">
        <v>46</v>
      </c>
      <c r="O439" s="60"/>
      <c r="P439" s="191">
        <f>O439*H439</f>
        <v>0</v>
      </c>
      <c r="Q439" s="191">
        <v>2.9999999999999997E-4</v>
      </c>
      <c r="R439" s="191">
        <f>Q439*H439</f>
        <v>1.8E-3</v>
      </c>
      <c r="S439" s="191">
        <v>0</v>
      </c>
      <c r="T439" s="192">
        <f>S439*H439</f>
        <v>0</v>
      </c>
      <c r="AR439" s="17" t="s">
        <v>229</v>
      </c>
      <c r="AT439" s="17" t="s">
        <v>144</v>
      </c>
      <c r="AU439" s="17" t="s">
        <v>85</v>
      </c>
      <c r="AY439" s="17" t="s">
        <v>142</v>
      </c>
      <c r="BE439" s="193">
        <f>IF(N439="základní",J439,0)</f>
        <v>0</v>
      </c>
      <c r="BF439" s="193">
        <f>IF(N439="snížená",J439,0)</f>
        <v>0</v>
      </c>
      <c r="BG439" s="193">
        <f>IF(N439="zákl. přenesená",J439,0)</f>
        <v>0</v>
      </c>
      <c r="BH439" s="193">
        <f>IF(N439="sníž. přenesená",J439,0)</f>
        <v>0</v>
      </c>
      <c r="BI439" s="193">
        <f>IF(N439="nulová",J439,0)</f>
        <v>0</v>
      </c>
      <c r="BJ439" s="17" t="s">
        <v>83</v>
      </c>
      <c r="BK439" s="193">
        <f>ROUND(I439*H439,2)</f>
        <v>0</v>
      </c>
      <c r="BL439" s="17" t="s">
        <v>229</v>
      </c>
      <c r="BM439" s="17" t="s">
        <v>866</v>
      </c>
    </row>
    <row r="440" spans="2:65" s="12" customFormat="1" ht="11.25">
      <c r="B440" s="194"/>
      <c r="C440" s="195"/>
      <c r="D440" s="196" t="s">
        <v>151</v>
      </c>
      <c r="E440" s="197" t="s">
        <v>19</v>
      </c>
      <c r="F440" s="198" t="s">
        <v>180</v>
      </c>
      <c r="G440" s="195"/>
      <c r="H440" s="199">
        <v>6</v>
      </c>
      <c r="I440" s="200"/>
      <c r="J440" s="195"/>
      <c r="K440" s="195"/>
      <c r="L440" s="201"/>
      <c r="M440" s="202"/>
      <c r="N440" s="203"/>
      <c r="O440" s="203"/>
      <c r="P440" s="203"/>
      <c r="Q440" s="203"/>
      <c r="R440" s="203"/>
      <c r="S440" s="203"/>
      <c r="T440" s="204"/>
      <c r="AT440" s="205" t="s">
        <v>151</v>
      </c>
      <c r="AU440" s="205" t="s">
        <v>85</v>
      </c>
      <c r="AV440" s="12" t="s">
        <v>85</v>
      </c>
      <c r="AW440" s="12" t="s">
        <v>36</v>
      </c>
      <c r="AX440" s="12" t="s">
        <v>83</v>
      </c>
      <c r="AY440" s="205" t="s">
        <v>142</v>
      </c>
    </row>
    <row r="441" spans="2:65" s="1" customFormat="1" ht="16.5" customHeight="1">
      <c r="B441" s="34"/>
      <c r="C441" s="182" t="s">
        <v>867</v>
      </c>
      <c r="D441" s="182" t="s">
        <v>144</v>
      </c>
      <c r="E441" s="183" t="s">
        <v>868</v>
      </c>
      <c r="F441" s="184" t="s">
        <v>869</v>
      </c>
      <c r="G441" s="185" t="s">
        <v>629</v>
      </c>
      <c r="H441" s="242"/>
      <c r="I441" s="187"/>
      <c r="J441" s="188">
        <f>ROUND(I441*H441,2)</f>
        <v>0</v>
      </c>
      <c r="K441" s="184" t="s">
        <v>19</v>
      </c>
      <c r="L441" s="38"/>
      <c r="M441" s="189" t="s">
        <v>19</v>
      </c>
      <c r="N441" s="190" t="s">
        <v>46</v>
      </c>
      <c r="O441" s="60"/>
      <c r="P441" s="191">
        <f>O441*H441</f>
        <v>0</v>
      </c>
      <c r="Q441" s="191">
        <v>0</v>
      </c>
      <c r="R441" s="191">
        <f>Q441*H441</f>
        <v>0</v>
      </c>
      <c r="S441" s="191">
        <v>0</v>
      </c>
      <c r="T441" s="192">
        <f>S441*H441</f>
        <v>0</v>
      </c>
      <c r="AR441" s="17" t="s">
        <v>229</v>
      </c>
      <c r="AT441" s="17" t="s">
        <v>144</v>
      </c>
      <c r="AU441" s="17" t="s">
        <v>85</v>
      </c>
      <c r="AY441" s="17" t="s">
        <v>142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17" t="s">
        <v>83</v>
      </c>
      <c r="BK441" s="193">
        <f>ROUND(I441*H441,2)</f>
        <v>0</v>
      </c>
      <c r="BL441" s="17" t="s">
        <v>229</v>
      </c>
      <c r="BM441" s="17" t="s">
        <v>870</v>
      </c>
    </row>
    <row r="442" spans="2:65" s="11" customFormat="1" ht="22.9" customHeight="1">
      <c r="B442" s="166"/>
      <c r="C442" s="167"/>
      <c r="D442" s="168" t="s">
        <v>74</v>
      </c>
      <c r="E442" s="180" t="s">
        <v>871</v>
      </c>
      <c r="F442" s="180" t="s">
        <v>872</v>
      </c>
      <c r="G442" s="167"/>
      <c r="H442" s="167"/>
      <c r="I442" s="170"/>
      <c r="J442" s="181">
        <f>BK442</f>
        <v>0</v>
      </c>
      <c r="K442" s="167"/>
      <c r="L442" s="172"/>
      <c r="M442" s="173"/>
      <c r="N442" s="174"/>
      <c r="O442" s="174"/>
      <c r="P442" s="175">
        <f>SUM(P443:P450)</f>
        <v>0</v>
      </c>
      <c r="Q442" s="174"/>
      <c r="R442" s="175">
        <f>SUM(R443:R450)</f>
        <v>9.7323700000000013E-2</v>
      </c>
      <c r="S442" s="174"/>
      <c r="T442" s="176">
        <f>SUM(T443:T450)</f>
        <v>0</v>
      </c>
      <c r="AR442" s="177" t="s">
        <v>85</v>
      </c>
      <c r="AT442" s="178" t="s">
        <v>74</v>
      </c>
      <c r="AU442" s="178" t="s">
        <v>83</v>
      </c>
      <c r="AY442" s="177" t="s">
        <v>142</v>
      </c>
      <c r="BK442" s="179">
        <f>SUM(BK443:BK450)</f>
        <v>0</v>
      </c>
    </row>
    <row r="443" spans="2:65" s="1" customFormat="1" ht="22.5" customHeight="1">
      <c r="B443" s="34"/>
      <c r="C443" s="182" t="s">
        <v>873</v>
      </c>
      <c r="D443" s="182" t="s">
        <v>144</v>
      </c>
      <c r="E443" s="183" t="s">
        <v>874</v>
      </c>
      <c r="F443" s="184" t="s">
        <v>875</v>
      </c>
      <c r="G443" s="185" t="s">
        <v>147</v>
      </c>
      <c r="H443" s="186">
        <v>47.875999999999998</v>
      </c>
      <c r="I443" s="187"/>
      <c r="J443" s="188">
        <f>ROUND(I443*H443,2)</f>
        <v>0</v>
      </c>
      <c r="K443" s="184" t="s">
        <v>148</v>
      </c>
      <c r="L443" s="38"/>
      <c r="M443" s="189" t="s">
        <v>19</v>
      </c>
      <c r="N443" s="190" t="s">
        <v>46</v>
      </c>
      <c r="O443" s="60"/>
      <c r="P443" s="191">
        <f>O443*H443</f>
        <v>0</v>
      </c>
      <c r="Q443" s="191">
        <v>1.3999999999999999E-4</v>
      </c>
      <c r="R443" s="191">
        <f>Q443*H443</f>
        <v>6.7026399999999993E-3</v>
      </c>
      <c r="S443" s="191">
        <v>0</v>
      </c>
      <c r="T443" s="192">
        <f>S443*H443</f>
        <v>0</v>
      </c>
      <c r="AR443" s="17" t="s">
        <v>229</v>
      </c>
      <c r="AT443" s="17" t="s">
        <v>144</v>
      </c>
      <c r="AU443" s="17" t="s">
        <v>85</v>
      </c>
      <c r="AY443" s="17" t="s">
        <v>142</v>
      </c>
      <c r="BE443" s="193">
        <f>IF(N443="základní",J443,0)</f>
        <v>0</v>
      </c>
      <c r="BF443" s="193">
        <f>IF(N443="snížená",J443,0)</f>
        <v>0</v>
      </c>
      <c r="BG443" s="193">
        <f>IF(N443="zákl. přenesená",J443,0)</f>
        <v>0</v>
      </c>
      <c r="BH443" s="193">
        <f>IF(N443="sníž. přenesená",J443,0)</f>
        <v>0</v>
      </c>
      <c r="BI443" s="193">
        <f>IF(N443="nulová",J443,0)</f>
        <v>0</v>
      </c>
      <c r="BJ443" s="17" t="s">
        <v>83</v>
      </c>
      <c r="BK443" s="193">
        <f>ROUND(I443*H443,2)</f>
        <v>0</v>
      </c>
      <c r="BL443" s="17" t="s">
        <v>229</v>
      </c>
      <c r="BM443" s="17" t="s">
        <v>876</v>
      </c>
    </row>
    <row r="444" spans="2:65" s="12" customFormat="1" ht="11.25">
      <c r="B444" s="194"/>
      <c r="C444" s="195"/>
      <c r="D444" s="196" t="s">
        <v>151</v>
      </c>
      <c r="E444" s="197" t="s">
        <v>19</v>
      </c>
      <c r="F444" s="198" t="s">
        <v>877</v>
      </c>
      <c r="G444" s="195"/>
      <c r="H444" s="199">
        <v>24.335999999999999</v>
      </c>
      <c r="I444" s="200"/>
      <c r="J444" s="195"/>
      <c r="K444" s="195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151</v>
      </c>
      <c r="AU444" s="205" t="s">
        <v>85</v>
      </c>
      <c r="AV444" s="12" t="s">
        <v>85</v>
      </c>
      <c r="AW444" s="12" t="s">
        <v>36</v>
      </c>
      <c r="AX444" s="12" t="s">
        <v>75</v>
      </c>
      <c r="AY444" s="205" t="s">
        <v>142</v>
      </c>
    </row>
    <row r="445" spans="2:65" s="12" customFormat="1" ht="11.25">
      <c r="B445" s="194"/>
      <c r="C445" s="195"/>
      <c r="D445" s="196" t="s">
        <v>151</v>
      </c>
      <c r="E445" s="197" t="s">
        <v>19</v>
      </c>
      <c r="F445" s="198" t="s">
        <v>878</v>
      </c>
      <c r="G445" s="195"/>
      <c r="H445" s="199">
        <v>23.54</v>
      </c>
      <c r="I445" s="200"/>
      <c r="J445" s="195"/>
      <c r="K445" s="195"/>
      <c r="L445" s="201"/>
      <c r="M445" s="202"/>
      <c r="N445" s="203"/>
      <c r="O445" s="203"/>
      <c r="P445" s="203"/>
      <c r="Q445" s="203"/>
      <c r="R445" s="203"/>
      <c r="S445" s="203"/>
      <c r="T445" s="204"/>
      <c r="AT445" s="205" t="s">
        <v>151</v>
      </c>
      <c r="AU445" s="205" t="s">
        <v>85</v>
      </c>
      <c r="AV445" s="12" t="s">
        <v>85</v>
      </c>
      <c r="AW445" s="12" t="s">
        <v>36</v>
      </c>
      <c r="AX445" s="12" t="s">
        <v>75</v>
      </c>
      <c r="AY445" s="205" t="s">
        <v>142</v>
      </c>
    </row>
    <row r="446" spans="2:65" s="13" customFormat="1" ht="11.25">
      <c r="B446" s="206"/>
      <c r="C446" s="207"/>
      <c r="D446" s="196" t="s">
        <v>151</v>
      </c>
      <c r="E446" s="208" t="s">
        <v>19</v>
      </c>
      <c r="F446" s="209" t="s">
        <v>154</v>
      </c>
      <c r="G446" s="207"/>
      <c r="H446" s="210">
        <v>47.875999999999998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151</v>
      </c>
      <c r="AU446" s="216" t="s">
        <v>85</v>
      </c>
      <c r="AV446" s="13" t="s">
        <v>149</v>
      </c>
      <c r="AW446" s="13" t="s">
        <v>36</v>
      </c>
      <c r="AX446" s="13" t="s">
        <v>83</v>
      </c>
      <c r="AY446" s="216" t="s">
        <v>142</v>
      </c>
    </row>
    <row r="447" spans="2:65" s="1" customFormat="1" ht="16.5" customHeight="1">
      <c r="B447" s="34"/>
      <c r="C447" s="182" t="s">
        <v>879</v>
      </c>
      <c r="D447" s="182" t="s">
        <v>144</v>
      </c>
      <c r="E447" s="183" t="s">
        <v>880</v>
      </c>
      <c r="F447" s="184" t="s">
        <v>881</v>
      </c>
      <c r="G447" s="185" t="s">
        <v>147</v>
      </c>
      <c r="H447" s="186">
        <v>109.182</v>
      </c>
      <c r="I447" s="187"/>
      <c r="J447" s="188">
        <f>ROUND(I447*H447,2)</f>
        <v>0</v>
      </c>
      <c r="K447" s="184" t="s">
        <v>148</v>
      </c>
      <c r="L447" s="38"/>
      <c r="M447" s="189" t="s">
        <v>19</v>
      </c>
      <c r="N447" s="190" t="s">
        <v>46</v>
      </c>
      <c r="O447" s="60"/>
      <c r="P447" s="191">
        <f>O447*H447</f>
        <v>0</v>
      </c>
      <c r="Q447" s="191">
        <v>1.1E-4</v>
      </c>
      <c r="R447" s="191">
        <f>Q447*H447</f>
        <v>1.2010020000000001E-2</v>
      </c>
      <c r="S447" s="191">
        <v>0</v>
      </c>
      <c r="T447" s="192">
        <f>S447*H447</f>
        <v>0</v>
      </c>
      <c r="AR447" s="17" t="s">
        <v>229</v>
      </c>
      <c r="AT447" s="17" t="s">
        <v>144</v>
      </c>
      <c r="AU447" s="17" t="s">
        <v>85</v>
      </c>
      <c r="AY447" s="17" t="s">
        <v>142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17" t="s">
        <v>83</v>
      </c>
      <c r="BK447" s="193">
        <f>ROUND(I447*H447,2)</f>
        <v>0</v>
      </c>
      <c r="BL447" s="17" t="s">
        <v>229</v>
      </c>
      <c r="BM447" s="17" t="s">
        <v>882</v>
      </c>
    </row>
    <row r="448" spans="2:65" s="12" customFormat="1" ht="11.25">
      <c r="B448" s="194"/>
      <c r="C448" s="195"/>
      <c r="D448" s="196" t="s">
        <v>151</v>
      </c>
      <c r="E448" s="197" t="s">
        <v>19</v>
      </c>
      <c r="F448" s="198" t="s">
        <v>883</v>
      </c>
      <c r="G448" s="195"/>
      <c r="H448" s="199">
        <v>109.182</v>
      </c>
      <c r="I448" s="200"/>
      <c r="J448" s="195"/>
      <c r="K448" s="195"/>
      <c r="L448" s="201"/>
      <c r="M448" s="202"/>
      <c r="N448" s="203"/>
      <c r="O448" s="203"/>
      <c r="P448" s="203"/>
      <c r="Q448" s="203"/>
      <c r="R448" s="203"/>
      <c r="S448" s="203"/>
      <c r="T448" s="204"/>
      <c r="AT448" s="205" t="s">
        <v>151</v>
      </c>
      <c r="AU448" s="205" t="s">
        <v>85</v>
      </c>
      <c r="AV448" s="12" t="s">
        <v>85</v>
      </c>
      <c r="AW448" s="12" t="s">
        <v>36</v>
      </c>
      <c r="AX448" s="12" t="s">
        <v>75</v>
      </c>
      <c r="AY448" s="205" t="s">
        <v>142</v>
      </c>
    </row>
    <row r="449" spans="2:65" s="13" customFormat="1" ht="11.25">
      <c r="B449" s="206"/>
      <c r="C449" s="207"/>
      <c r="D449" s="196" t="s">
        <v>151</v>
      </c>
      <c r="E449" s="208" t="s">
        <v>19</v>
      </c>
      <c r="F449" s="209" t="s">
        <v>154</v>
      </c>
      <c r="G449" s="207"/>
      <c r="H449" s="210">
        <v>109.182</v>
      </c>
      <c r="I449" s="211"/>
      <c r="J449" s="207"/>
      <c r="K449" s="207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151</v>
      </c>
      <c r="AU449" s="216" t="s">
        <v>85</v>
      </c>
      <c r="AV449" s="13" t="s">
        <v>149</v>
      </c>
      <c r="AW449" s="13" t="s">
        <v>36</v>
      </c>
      <c r="AX449" s="13" t="s">
        <v>83</v>
      </c>
      <c r="AY449" s="216" t="s">
        <v>142</v>
      </c>
    </row>
    <row r="450" spans="2:65" s="1" customFormat="1" ht="22.5" customHeight="1">
      <c r="B450" s="34"/>
      <c r="C450" s="182" t="s">
        <v>884</v>
      </c>
      <c r="D450" s="182" t="s">
        <v>144</v>
      </c>
      <c r="E450" s="183" t="s">
        <v>885</v>
      </c>
      <c r="F450" s="184" t="s">
        <v>886</v>
      </c>
      <c r="G450" s="185" t="s">
        <v>147</v>
      </c>
      <c r="H450" s="186">
        <v>109.182</v>
      </c>
      <c r="I450" s="187"/>
      <c r="J450" s="188">
        <f>ROUND(I450*H450,2)</f>
        <v>0</v>
      </c>
      <c r="K450" s="184" t="s">
        <v>148</v>
      </c>
      <c r="L450" s="38"/>
      <c r="M450" s="189" t="s">
        <v>19</v>
      </c>
      <c r="N450" s="190" t="s">
        <v>46</v>
      </c>
      <c r="O450" s="60"/>
      <c r="P450" s="191">
        <f>O450*H450</f>
        <v>0</v>
      </c>
      <c r="Q450" s="191">
        <v>7.2000000000000005E-4</v>
      </c>
      <c r="R450" s="191">
        <f>Q450*H450</f>
        <v>7.8611040000000007E-2</v>
      </c>
      <c r="S450" s="191">
        <v>0</v>
      </c>
      <c r="T450" s="192">
        <f>S450*H450</f>
        <v>0</v>
      </c>
      <c r="AR450" s="17" t="s">
        <v>229</v>
      </c>
      <c r="AT450" s="17" t="s">
        <v>144</v>
      </c>
      <c r="AU450" s="17" t="s">
        <v>85</v>
      </c>
      <c r="AY450" s="17" t="s">
        <v>142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17" t="s">
        <v>83</v>
      </c>
      <c r="BK450" s="193">
        <f>ROUND(I450*H450,2)</f>
        <v>0</v>
      </c>
      <c r="BL450" s="17" t="s">
        <v>229</v>
      </c>
      <c r="BM450" s="17" t="s">
        <v>887</v>
      </c>
    </row>
    <row r="451" spans="2:65" s="11" customFormat="1" ht="22.9" customHeight="1">
      <c r="B451" s="166"/>
      <c r="C451" s="167"/>
      <c r="D451" s="168" t="s">
        <v>74</v>
      </c>
      <c r="E451" s="180" t="s">
        <v>888</v>
      </c>
      <c r="F451" s="180" t="s">
        <v>889</v>
      </c>
      <c r="G451" s="167"/>
      <c r="H451" s="167"/>
      <c r="I451" s="170"/>
      <c r="J451" s="181">
        <f>BK451</f>
        <v>0</v>
      </c>
      <c r="K451" s="167"/>
      <c r="L451" s="172"/>
      <c r="M451" s="173"/>
      <c r="N451" s="174"/>
      <c r="O451" s="174"/>
      <c r="P451" s="175">
        <f>SUM(P452:P461)</f>
        <v>0</v>
      </c>
      <c r="Q451" s="174"/>
      <c r="R451" s="175">
        <f>SUM(R452:R461)</f>
        <v>9.5343999999999998E-2</v>
      </c>
      <c r="S451" s="174"/>
      <c r="T451" s="176">
        <f>SUM(T452:T461)</f>
        <v>2.9556639999999999E-2</v>
      </c>
      <c r="AR451" s="177" t="s">
        <v>85</v>
      </c>
      <c r="AT451" s="178" t="s">
        <v>74</v>
      </c>
      <c r="AU451" s="178" t="s">
        <v>83</v>
      </c>
      <c r="AY451" s="177" t="s">
        <v>142</v>
      </c>
      <c r="BK451" s="179">
        <f>SUM(BK452:BK461)</f>
        <v>0</v>
      </c>
    </row>
    <row r="452" spans="2:65" s="1" customFormat="1" ht="16.5" customHeight="1">
      <c r="B452" s="34"/>
      <c r="C452" s="182" t="s">
        <v>890</v>
      </c>
      <c r="D452" s="182" t="s">
        <v>144</v>
      </c>
      <c r="E452" s="183" t="s">
        <v>891</v>
      </c>
      <c r="F452" s="184" t="s">
        <v>892</v>
      </c>
      <c r="G452" s="185" t="s">
        <v>147</v>
      </c>
      <c r="H452" s="186">
        <v>95.343999999999994</v>
      </c>
      <c r="I452" s="187"/>
      <c r="J452" s="188">
        <f>ROUND(I452*H452,2)</f>
        <v>0</v>
      </c>
      <c r="K452" s="184" t="s">
        <v>148</v>
      </c>
      <c r="L452" s="38"/>
      <c r="M452" s="189" t="s">
        <v>19</v>
      </c>
      <c r="N452" s="190" t="s">
        <v>46</v>
      </c>
      <c r="O452" s="60"/>
      <c r="P452" s="191">
        <f>O452*H452</f>
        <v>0</v>
      </c>
      <c r="Q452" s="191">
        <v>1E-3</v>
      </c>
      <c r="R452" s="191">
        <f>Q452*H452</f>
        <v>9.5343999999999998E-2</v>
      </c>
      <c r="S452" s="191">
        <v>3.1E-4</v>
      </c>
      <c r="T452" s="192">
        <f>S452*H452</f>
        <v>2.9556639999999999E-2</v>
      </c>
      <c r="AR452" s="17" t="s">
        <v>229</v>
      </c>
      <c r="AT452" s="17" t="s">
        <v>144</v>
      </c>
      <c r="AU452" s="17" t="s">
        <v>85</v>
      </c>
      <c r="AY452" s="17" t="s">
        <v>142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17" t="s">
        <v>83</v>
      </c>
      <c r="BK452" s="193">
        <f>ROUND(I452*H452,2)</f>
        <v>0</v>
      </c>
      <c r="BL452" s="17" t="s">
        <v>229</v>
      </c>
      <c r="BM452" s="17" t="s">
        <v>893</v>
      </c>
    </row>
    <row r="453" spans="2:65" s="12" customFormat="1" ht="11.25">
      <c r="B453" s="194"/>
      <c r="C453" s="195"/>
      <c r="D453" s="196" t="s">
        <v>151</v>
      </c>
      <c r="E453" s="197" t="s">
        <v>19</v>
      </c>
      <c r="F453" s="198" t="s">
        <v>894</v>
      </c>
      <c r="G453" s="195"/>
      <c r="H453" s="199">
        <v>95.343999999999994</v>
      </c>
      <c r="I453" s="200"/>
      <c r="J453" s="195"/>
      <c r="K453" s="195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151</v>
      </c>
      <c r="AU453" s="205" t="s">
        <v>85</v>
      </c>
      <c r="AV453" s="12" t="s">
        <v>85</v>
      </c>
      <c r="AW453" s="12" t="s">
        <v>36</v>
      </c>
      <c r="AX453" s="12" t="s">
        <v>83</v>
      </c>
      <c r="AY453" s="205" t="s">
        <v>142</v>
      </c>
    </row>
    <row r="454" spans="2:65" s="1" customFormat="1" ht="16.5" customHeight="1">
      <c r="B454" s="34"/>
      <c r="C454" s="182" t="s">
        <v>895</v>
      </c>
      <c r="D454" s="182" t="s">
        <v>144</v>
      </c>
      <c r="E454" s="183" t="s">
        <v>896</v>
      </c>
      <c r="F454" s="184" t="s">
        <v>897</v>
      </c>
      <c r="G454" s="185" t="s">
        <v>147</v>
      </c>
      <c r="H454" s="186">
        <v>95.343999999999994</v>
      </c>
      <c r="I454" s="187"/>
      <c r="J454" s="188">
        <f>ROUND(I454*H454,2)</f>
        <v>0</v>
      </c>
      <c r="K454" s="184" t="s">
        <v>19</v>
      </c>
      <c r="L454" s="38"/>
      <c r="M454" s="189" t="s">
        <v>19</v>
      </c>
      <c r="N454" s="190" t="s">
        <v>46</v>
      </c>
      <c r="O454" s="60"/>
      <c r="P454" s="191">
        <f>O454*H454</f>
        <v>0</v>
      </c>
      <c r="Q454" s="191">
        <v>0</v>
      </c>
      <c r="R454" s="191">
        <f>Q454*H454</f>
        <v>0</v>
      </c>
      <c r="S454" s="191">
        <v>0</v>
      </c>
      <c r="T454" s="192">
        <f>S454*H454</f>
        <v>0</v>
      </c>
      <c r="AR454" s="17" t="s">
        <v>229</v>
      </c>
      <c r="AT454" s="17" t="s">
        <v>144</v>
      </c>
      <c r="AU454" s="17" t="s">
        <v>85</v>
      </c>
      <c r="AY454" s="17" t="s">
        <v>142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17" t="s">
        <v>83</v>
      </c>
      <c r="BK454" s="193">
        <f>ROUND(I454*H454,2)</f>
        <v>0</v>
      </c>
      <c r="BL454" s="17" t="s">
        <v>229</v>
      </c>
      <c r="BM454" s="17" t="s">
        <v>898</v>
      </c>
    </row>
    <row r="455" spans="2:65" s="12" customFormat="1" ht="11.25">
      <c r="B455" s="194"/>
      <c r="C455" s="195"/>
      <c r="D455" s="196" t="s">
        <v>151</v>
      </c>
      <c r="E455" s="197" t="s">
        <v>19</v>
      </c>
      <c r="F455" s="198" t="s">
        <v>374</v>
      </c>
      <c r="G455" s="195"/>
      <c r="H455" s="199">
        <v>58.344000000000001</v>
      </c>
      <c r="I455" s="200"/>
      <c r="J455" s="195"/>
      <c r="K455" s="195"/>
      <c r="L455" s="201"/>
      <c r="M455" s="202"/>
      <c r="N455" s="203"/>
      <c r="O455" s="203"/>
      <c r="P455" s="203"/>
      <c r="Q455" s="203"/>
      <c r="R455" s="203"/>
      <c r="S455" s="203"/>
      <c r="T455" s="204"/>
      <c r="AT455" s="205" t="s">
        <v>151</v>
      </c>
      <c r="AU455" s="205" t="s">
        <v>85</v>
      </c>
      <c r="AV455" s="12" t="s">
        <v>85</v>
      </c>
      <c r="AW455" s="12" t="s">
        <v>36</v>
      </c>
      <c r="AX455" s="12" t="s">
        <v>75</v>
      </c>
      <c r="AY455" s="205" t="s">
        <v>142</v>
      </c>
    </row>
    <row r="456" spans="2:65" s="12" customFormat="1" ht="11.25">
      <c r="B456" s="194"/>
      <c r="C456" s="195"/>
      <c r="D456" s="196" t="s">
        <v>151</v>
      </c>
      <c r="E456" s="197" t="s">
        <v>19</v>
      </c>
      <c r="F456" s="198" t="s">
        <v>491</v>
      </c>
      <c r="G456" s="195"/>
      <c r="H456" s="199">
        <v>37</v>
      </c>
      <c r="I456" s="200"/>
      <c r="J456" s="195"/>
      <c r="K456" s="195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151</v>
      </c>
      <c r="AU456" s="205" t="s">
        <v>85</v>
      </c>
      <c r="AV456" s="12" t="s">
        <v>85</v>
      </c>
      <c r="AW456" s="12" t="s">
        <v>36</v>
      </c>
      <c r="AX456" s="12" t="s">
        <v>75</v>
      </c>
      <c r="AY456" s="205" t="s">
        <v>142</v>
      </c>
    </row>
    <row r="457" spans="2:65" s="13" customFormat="1" ht="11.25">
      <c r="B457" s="206"/>
      <c r="C457" s="207"/>
      <c r="D457" s="196" t="s">
        <v>151</v>
      </c>
      <c r="E457" s="208" t="s">
        <v>19</v>
      </c>
      <c r="F457" s="209" t="s">
        <v>154</v>
      </c>
      <c r="G457" s="207"/>
      <c r="H457" s="210">
        <v>95.343999999999994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151</v>
      </c>
      <c r="AU457" s="216" t="s">
        <v>85</v>
      </c>
      <c r="AV457" s="13" t="s">
        <v>149</v>
      </c>
      <c r="AW457" s="13" t="s">
        <v>36</v>
      </c>
      <c r="AX457" s="13" t="s">
        <v>83</v>
      </c>
      <c r="AY457" s="216" t="s">
        <v>142</v>
      </c>
    </row>
    <row r="458" spans="2:65" s="1" customFormat="1" ht="16.5" customHeight="1">
      <c r="B458" s="34"/>
      <c r="C458" s="182" t="s">
        <v>899</v>
      </c>
      <c r="D458" s="182" t="s">
        <v>144</v>
      </c>
      <c r="E458" s="183" t="s">
        <v>900</v>
      </c>
      <c r="F458" s="184" t="s">
        <v>901</v>
      </c>
      <c r="G458" s="185" t="s">
        <v>147</v>
      </c>
      <c r="H458" s="186">
        <v>95.343999999999994</v>
      </c>
      <c r="I458" s="187"/>
      <c r="J458" s="188">
        <f>ROUND(I458*H458,2)</f>
        <v>0</v>
      </c>
      <c r="K458" s="184" t="s">
        <v>19</v>
      </c>
      <c r="L458" s="38"/>
      <c r="M458" s="189" t="s">
        <v>19</v>
      </c>
      <c r="N458" s="190" t="s">
        <v>46</v>
      </c>
      <c r="O458" s="60"/>
      <c r="P458" s="191">
        <f>O458*H458</f>
        <v>0</v>
      </c>
      <c r="Q458" s="191">
        <v>0</v>
      </c>
      <c r="R458" s="191">
        <f>Q458*H458</f>
        <v>0</v>
      </c>
      <c r="S458" s="191">
        <v>0</v>
      </c>
      <c r="T458" s="192">
        <f>S458*H458</f>
        <v>0</v>
      </c>
      <c r="AR458" s="17" t="s">
        <v>229</v>
      </c>
      <c r="AT458" s="17" t="s">
        <v>144</v>
      </c>
      <c r="AU458" s="17" t="s">
        <v>85</v>
      </c>
      <c r="AY458" s="17" t="s">
        <v>142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17" t="s">
        <v>83</v>
      </c>
      <c r="BK458" s="193">
        <f>ROUND(I458*H458,2)</f>
        <v>0</v>
      </c>
      <c r="BL458" s="17" t="s">
        <v>229</v>
      </c>
      <c r="BM458" s="17" t="s">
        <v>902</v>
      </c>
    </row>
    <row r="459" spans="2:65" s="1" customFormat="1" ht="16.5" customHeight="1">
      <c r="B459" s="34"/>
      <c r="C459" s="182" t="s">
        <v>903</v>
      </c>
      <c r="D459" s="182" t="s">
        <v>144</v>
      </c>
      <c r="E459" s="183" t="s">
        <v>904</v>
      </c>
      <c r="F459" s="184" t="s">
        <v>905</v>
      </c>
      <c r="G459" s="185" t="s">
        <v>147</v>
      </c>
      <c r="H459" s="186">
        <v>34.32</v>
      </c>
      <c r="I459" s="187"/>
      <c r="J459" s="188">
        <f>ROUND(I459*H459,2)</f>
        <v>0</v>
      </c>
      <c r="K459" s="184" t="s">
        <v>19</v>
      </c>
      <c r="L459" s="38"/>
      <c r="M459" s="189" t="s">
        <v>19</v>
      </c>
      <c r="N459" s="190" t="s">
        <v>46</v>
      </c>
      <c r="O459" s="60"/>
      <c r="P459" s="191">
        <f>O459*H459</f>
        <v>0</v>
      </c>
      <c r="Q459" s="191">
        <v>0</v>
      </c>
      <c r="R459" s="191">
        <f>Q459*H459</f>
        <v>0</v>
      </c>
      <c r="S459" s="191">
        <v>0</v>
      </c>
      <c r="T459" s="192">
        <f>S459*H459</f>
        <v>0</v>
      </c>
      <c r="AR459" s="17" t="s">
        <v>229</v>
      </c>
      <c r="AT459" s="17" t="s">
        <v>144</v>
      </c>
      <c r="AU459" s="17" t="s">
        <v>85</v>
      </c>
      <c r="AY459" s="17" t="s">
        <v>142</v>
      </c>
      <c r="BE459" s="193">
        <f>IF(N459="základní",J459,0)</f>
        <v>0</v>
      </c>
      <c r="BF459" s="193">
        <f>IF(N459="snížená",J459,0)</f>
        <v>0</v>
      </c>
      <c r="BG459" s="193">
        <f>IF(N459="zákl. přenesená",J459,0)</f>
        <v>0</v>
      </c>
      <c r="BH459" s="193">
        <f>IF(N459="sníž. přenesená",J459,0)</f>
        <v>0</v>
      </c>
      <c r="BI459" s="193">
        <f>IF(N459="nulová",J459,0)</f>
        <v>0</v>
      </c>
      <c r="BJ459" s="17" t="s">
        <v>83</v>
      </c>
      <c r="BK459" s="193">
        <f>ROUND(I459*H459,2)</f>
        <v>0</v>
      </c>
      <c r="BL459" s="17" t="s">
        <v>229</v>
      </c>
      <c r="BM459" s="17" t="s">
        <v>906</v>
      </c>
    </row>
    <row r="460" spans="2:65" s="12" customFormat="1" ht="11.25">
      <c r="B460" s="194"/>
      <c r="C460" s="195"/>
      <c r="D460" s="196" t="s">
        <v>151</v>
      </c>
      <c r="E460" s="197" t="s">
        <v>19</v>
      </c>
      <c r="F460" s="198" t="s">
        <v>388</v>
      </c>
      <c r="G460" s="195"/>
      <c r="H460" s="199">
        <v>34.32</v>
      </c>
      <c r="I460" s="200"/>
      <c r="J460" s="195"/>
      <c r="K460" s="195"/>
      <c r="L460" s="201"/>
      <c r="M460" s="202"/>
      <c r="N460" s="203"/>
      <c r="O460" s="203"/>
      <c r="P460" s="203"/>
      <c r="Q460" s="203"/>
      <c r="R460" s="203"/>
      <c r="S460" s="203"/>
      <c r="T460" s="204"/>
      <c r="AT460" s="205" t="s">
        <v>151</v>
      </c>
      <c r="AU460" s="205" t="s">
        <v>85</v>
      </c>
      <c r="AV460" s="12" t="s">
        <v>85</v>
      </c>
      <c r="AW460" s="12" t="s">
        <v>36</v>
      </c>
      <c r="AX460" s="12" t="s">
        <v>75</v>
      </c>
      <c r="AY460" s="205" t="s">
        <v>142</v>
      </c>
    </row>
    <row r="461" spans="2:65" s="13" customFormat="1" ht="11.25">
      <c r="B461" s="206"/>
      <c r="C461" s="207"/>
      <c r="D461" s="196" t="s">
        <v>151</v>
      </c>
      <c r="E461" s="208" t="s">
        <v>19</v>
      </c>
      <c r="F461" s="209" t="s">
        <v>154</v>
      </c>
      <c r="G461" s="207"/>
      <c r="H461" s="210">
        <v>34.32</v>
      </c>
      <c r="I461" s="211"/>
      <c r="J461" s="207"/>
      <c r="K461" s="207"/>
      <c r="L461" s="212"/>
      <c r="M461" s="243"/>
      <c r="N461" s="244"/>
      <c r="O461" s="244"/>
      <c r="P461" s="244"/>
      <c r="Q461" s="244"/>
      <c r="R461" s="244"/>
      <c r="S461" s="244"/>
      <c r="T461" s="245"/>
      <c r="AT461" s="216" t="s">
        <v>151</v>
      </c>
      <c r="AU461" s="216" t="s">
        <v>85</v>
      </c>
      <c r="AV461" s="13" t="s">
        <v>149</v>
      </c>
      <c r="AW461" s="13" t="s">
        <v>36</v>
      </c>
      <c r="AX461" s="13" t="s">
        <v>83</v>
      </c>
      <c r="AY461" s="216" t="s">
        <v>142</v>
      </c>
    </row>
    <row r="462" spans="2:65" s="1" customFormat="1" ht="6.95" customHeight="1">
      <c r="B462" s="46"/>
      <c r="C462" s="47"/>
      <c r="D462" s="47"/>
      <c r="E462" s="47"/>
      <c r="F462" s="47"/>
      <c r="G462" s="47"/>
      <c r="H462" s="47"/>
      <c r="I462" s="134"/>
      <c r="J462" s="47"/>
      <c r="K462" s="47"/>
      <c r="L462" s="38"/>
    </row>
  </sheetData>
  <sheetProtection algorithmName="SHA-512" hashValue="iWABRRYvfBp7fqSmMPuuK/AOY3jF8L6wrtkOYuSHyVTOm4PiDSN+DXja7ksrIIcBaG3hDqzcNCP0ZbHZhAkO8Q==" saltValue="7cSgvXSd1IO6bNzw3OvZyG3/fp2XguubnlkMIq/z5UyKEHv9kgoXh1sOutS6BixIVKOu+FRcRVokzaXUiCW5ng==" spinCount="100000" sheet="1" objects="1" scenarios="1" formatColumns="0" formatRows="0" autoFilter="0"/>
  <autoFilter ref="C99:K461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93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85</v>
      </c>
    </row>
    <row r="4" spans="2:46" ht="24.95" customHeight="1">
      <c r="B4" s="20"/>
      <c r="D4" s="110" t="s">
        <v>109</v>
      </c>
      <c r="L4" s="20"/>
      <c r="M4" s="24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111" t="s">
        <v>16</v>
      </c>
      <c r="L6" s="20"/>
    </row>
    <row r="7" spans="2:46" ht="16.5" customHeight="1">
      <c r="B7" s="20"/>
      <c r="E7" s="370" t="str">
        <f>'Rekapitulace stavby'!K6</f>
        <v>Revitalizace ploch hřbitova, oprava objektu přípravny</v>
      </c>
      <c r="F7" s="371"/>
      <c r="G7" s="371"/>
      <c r="H7" s="371"/>
      <c r="L7" s="20"/>
    </row>
    <row r="8" spans="2:46" ht="12" customHeight="1">
      <c r="B8" s="20"/>
      <c r="D8" s="111" t="s">
        <v>110</v>
      </c>
      <c r="L8" s="20"/>
    </row>
    <row r="9" spans="2:46" s="1" customFormat="1" ht="16.5" customHeight="1">
      <c r="B9" s="38"/>
      <c r="E9" s="370" t="s">
        <v>291</v>
      </c>
      <c r="F9" s="373"/>
      <c r="G9" s="373"/>
      <c r="H9" s="373"/>
      <c r="I9" s="112"/>
      <c r="L9" s="38"/>
    </row>
    <row r="10" spans="2:46" s="1" customFormat="1" ht="12" customHeight="1">
      <c r="B10" s="38"/>
      <c r="D10" s="111" t="s">
        <v>907</v>
      </c>
      <c r="I10" s="112"/>
      <c r="L10" s="38"/>
    </row>
    <row r="11" spans="2:46" s="1" customFormat="1" ht="36.950000000000003" customHeight="1">
      <c r="B11" s="38"/>
      <c r="E11" s="372" t="s">
        <v>908</v>
      </c>
      <c r="F11" s="373"/>
      <c r="G11" s="373"/>
      <c r="H11" s="373"/>
      <c r="I11" s="112"/>
      <c r="L11" s="38"/>
    </row>
    <row r="12" spans="2:46" s="1" customFormat="1" ht="11.25">
      <c r="B12" s="38"/>
      <c r="I12" s="112"/>
      <c r="L12" s="38"/>
    </row>
    <row r="13" spans="2:46" s="1" customFormat="1" ht="12" customHeight="1">
      <c r="B13" s="38"/>
      <c r="D13" s="111" t="s">
        <v>18</v>
      </c>
      <c r="F13" s="17" t="s">
        <v>19</v>
      </c>
      <c r="I13" s="113" t="s">
        <v>20</v>
      </c>
      <c r="J13" s="17" t="s">
        <v>19</v>
      </c>
      <c r="L13" s="38"/>
    </row>
    <row r="14" spans="2:46" s="1" customFormat="1" ht="12" customHeight="1">
      <c r="B14" s="38"/>
      <c r="D14" s="111" t="s">
        <v>21</v>
      </c>
      <c r="F14" s="17" t="s">
        <v>22</v>
      </c>
      <c r="I14" s="113" t="s">
        <v>23</v>
      </c>
      <c r="J14" s="114" t="str">
        <f>'Rekapitulace stavby'!AN8</f>
        <v>4. 1. 2019</v>
      </c>
      <c r="L14" s="38"/>
    </row>
    <row r="15" spans="2:46" s="1" customFormat="1" ht="10.9" customHeight="1">
      <c r="B15" s="38"/>
      <c r="I15" s="112"/>
      <c r="L15" s="38"/>
    </row>
    <row r="16" spans="2:46" s="1" customFormat="1" ht="12" customHeight="1">
      <c r="B16" s="38"/>
      <c r="D16" s="111" t="s">
        <v>25</v>
      </c>
      <c r="I16" s="113" t="s">
        <v>26</v>
      </c>
      <c r="J16" s="17" t="s">
        <v>27</v>
      </c>
      <c r="L16" s="38"/>
    </row>
    <row r="17" spans="2:12" s="1" customFormat="1" ht="18" customHeight="1">
      <c r="B17" s="38"/>
      <c r="E17" s="17" t="s">
        <v>28</v>
      </c>
      <c r="I17" s="113" t="s">
        <v>29</v>
      </c>
      <c r="J17" s="17" t="s">
        <v>30</v>
      </c>
      <c r="L17" s="38"/>
    </row>
    <row r="18" spans="2:12" s="1" customFormat="1" ht="6.95" customHeight="1">
      <c r="B18" s="38"/>
      <c r="I18" s="112"/>
      <c r="L18" s="38"/>
    </row>
    <row r="19" spans="2:12" s="1" customFormat="1" ht="12" customHeight="1">
      <c r="B19" s="38"/>
      <c r="D19" s="111" t="s">
        <v>31</v>
      </c>
      <c r="I19" s="113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74" t="str">
        <f>'Rekapitulace stavby'!E14</f>
        <v>Vyplň údaj</v>
      </c>
      <c r="F20" s="375"/>
      <c r="G20" s="375"/>
      <c r="H20" s="375"/>
      <c r="I20" s="113" t="s">
        <v>29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2"/>
      <c r="L21" s="38"/>
    </row>
    <row r="22" spans="2:12" s="1" customFormat="1" ht="12" customHeight="1">
      <c r="B22" s="38"/>
      <c r="D22" s="111" t="s">
        <v>33</v>
      </c>
      <c r="I22" s="113" t="s">
        <v>26</v>
      </c>
      <c r="J22" s="17" t="s">
        <v>34</v>
      </c>
      <c r="L22" s="38"/>
    </row>
    <row r="23" spans="2:12" s="1" customFormat="1" ht="18" customHeight="1">
      <c r="B23" s="38"/>
      <c r="E23" s="17" t="s">
        <v>35</v>
      </c>
      <c r="I23" s="113" t="s">
        <v>29</v>
      </c>
      <c r="J23" s="17" t="s">
        <v>19</v>
      </c>
      <c r="L23" s="38"/>
    </row>
    <row r="24" spans="2:12" s="1" customFormat="1" ht="6.95" customHeight="1">
      <c r="B24" s="38"/>
      <c r="I24" s="112"/>
      <c r="L24" s="38"/>
    </row>
    <row r="25" spans="2:12" s="1" customFormat="1" ht="12" customHeight="1">
      <c r="B25" s="38"/>
      <c r="D25" s="111" t="s">
        <v>37</v>
      </c>
      <c r="I25" s="113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3" t="s">
        <v>29</v>
      </c>
      <c r="J26" s="17" t="str">
        <f>IF('Rekapitulace stavby'!AN20="","",'Rekapitulace stavby'!AN20)</f>
        <v/>
      </c>
      <c r="L26" s="38"/>
    </row>
    <row r="27" spans="2:12" s="1" customFormat="1" ht="6.95" customHeight="1">
      <c r="B27" s="38"/>
      <c r="I27" s="112"/>
      <c r="L27" s="38"/>
    </row>
    <row r="28" spans="2:12" s="1" customFormat="1" ht="12" customHeight="1">
      <c r="B28" s="38"/>
      <c r="D28" s="111" t="s">
        <v>39</v>
      </c>
      <c r="I28" s="112"/>
      <c r="L28" s="38"/>
    </row>
    <row r="29" spans="2:12" s="7" customFormat="1" ht="16.5" customHeight="1">
      <c r="B29" s="115"/>
      <c r="E29" s="376" t="s">
        <v>19</v>
      </c>
      <c r="F29" s="376"/>
      <c r="G29" s="376"/>
      <c r="H29" s="376"/>
      <c r="I29" s="116"/>
      <c r="L29" s="115"/>
    </row>
    <row r="30" spans="2:12" s="1" customFormat="1" ht="6.95" customHeight="1">
      <c r="B30" s="38"/>
      <c r="I30" s="112"/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41</v>
      </c>
      <c r="I32" s="112"/>
      <c r="J32" s="119">
        <f>ROUND(J94, 2)</f>
        <v>0</v>
      </c>
      <c r="L32" s="38"/>
    </row>
    <row r="33" spans="2:12" s="1" customFormat="1" ht="6.95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5" customHeight="1">
      <c r="B34" s="38"/>
      <c r="F34" s="120" t="s">
        <v>43</v>
      </c>
      <c r="I34" s="121" t="s">
        <v>42</v>
      </c>
      <c r="J34" s="120" t="s">
        <v>44</v>
      </c>
      <c r="L34" s="38"/>
    </row>
    <row r="35" spans="2:12" s="1" customFormat="1" ht="14.45" customHeight="1">
      <c r="B35" s="38"/>
      <c r="D35" s="111" t="s">
        <v>45</v>
      </c>
      <c r="E35" s="111" t="s">
        <v>46</v>
      </c>
      <c r="F35" s="122">
        <f>ROUND((SUM(BE94:BE150)),  2)</f>
        <v>0</v>
      </c>
      <c r="I35" s="123">
        <v>0.21</v>
      </c>
      <c r="J35" s="122">
        <f>ROUND(((SUM(BE94:BE150))*I35),  2)</f>
        <v>0</v>
      </c>
      <c r="L35" s="38"/>
    </row>
    <row r="36" spans="2:12" s="1" customFormat="1" ht="14.45" customHeight="1">
      <c r="B36" s="38"/>
      <c r="E36" s="111" t="s">
        <v>47</v>
      </c>
      <c r="F36" s="122">
        <f>ROUND((SUM(BF94:BF150)),  2)</f>
        <v>0</v>
      </c>
      <c r="I36" s="123">
        <v>0.15</v>
      </c>
      <c r="J36" s="122">
        <f>ROUND(((SUM(BF94:BF150))*I36),  2)</f>
        <v>0</v>
      </c>
      <c r="L36" s="38"/>
    </row>
    <row r="37" spans="2:12" s="1" customFormat="1" ht="14.45" hidden="1" customHeight="1">
      <c r="B37" s="38"/>
      <c r="E37" s="111" t="s">
        <v>48</v>
      </c>
      <c r="F37" s="122">
        <f>ROUND((SUM(BG94:BG150)),  2)</f>
        <v>0</v>
      </c>
      <c r="I37" s="123">
        <v>0.21</v>
      </c>
      <c r="J37" s="122">
        <f>0</f>
        <v>0</v>
      </c>
      <c r="L37" s="38"/>
    </row>
    <row r="38" spans="2:12" s="1" customFormat="1" ht="14.45" hidden="1" customHeight="1">
      <c r="B38" s="38"/>
      <c r="E38" s="111" t="s">
        <v>49</v>
      </c>
      <c r="F38" s="122">
        <f>ROUND((SUM(BH94:BH150)),  2)</f>
        <v>0</v>
      </c>
      <c r="I38" s="123">
        <v>0.15</v>
      </c>
      <c r="J38" s="122">
        <f>0</f>
        <v>0</v>
      </c>
      <c r="L38" s="38"/>
    </row>
    <row r="39" spans="2:12" s="1" customFormat="1" ht="14.45" hidden="1" customHeight="1">
      <c r="B39" s="38"/>
      <c r="E39" s="111" t="s">
        <v>50</v>
      </c>
      <c r="F39" s="122">
        <f>ROUND((SUM(BI94:BI150)),  2)</f>
        <v>0</v>
      </c>
      <c r="I39" s="123">
        <v>0</v>
      </c>
      <c r="J39" s="122">
        <f>0</f>
        <v>0</v>
      </c>
      <c r="L39" s="38"/>
    </row>
    <row r="40" spans="2:12" s="1" customFormat="1" ht="6.95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51</v>
      </c>
      <c r="E41" s="126"/>
      <c r="F41" s="126"/>
      <c r="G41" s="127" t="s">
        <v>52</v>
      </c>
      <c r="H41" s="128" t="s">
        <v>53</v>
      </c>
      <c r="I41" s="129"/>
      <c r="J41" s="130">
        <f>SUM(J32:J39)</f>
        <v>0</v>
      </c>
      <c r="K41" s="131"/>
      <c r="L41" s="38"/>
    </row>
    <row r="42" spans="2:12" s="1" customFormat="1" ht="14.45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5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5" customHeight="1">
      <c r="B47" s="34"/>
      <c r="C47" s="23" t="s">
        <v>112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47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47" s="1" customFormat="1" ht="16.5" customHeight="1">
      <c r="B50" s="34"/>
      <c r="C50" s="35"/>
      <c r="D50" s="35"/>
      <c r="E50" s="377" t="str">
        <f>E7</f>
        <v>Revitalizace ploch hřbitova, oprava objektu přípravny</v>
      </c>
      <c r="F50" s="378"/>
      <c r="G50" s="378"/>
      <c r="H50" s="378"/>
      <c r="I50" s="112"/>
      <c r="J50" s="35"/>
      <c r="K50" s="35"/>
      <c r="L50" s="38"/>
    </row>
    <row r="51" spans="2:47" ht="12" customHeight="1">
      <c r="B51" s="21"/>
      <c r="C51" s="29" t="s">
        <v>110</v>
      </c>
      <c r="D51" s="22"/>
      <c r="E51" s="22"/>
      <c r="F51" s="22"/>
      <c r="G51" s="22"/>
      <c r="H51" s="22"/>
      <c r="J51" s="22"/>
      <c r="K51" s="22"/>
      <c r="L51" s="20"/>
    </row>
    <row r="52" spans="2:47" s="1" customFormat="1" ht="16.5" customHeight="1">
      <c r="B52" s="34"/>
      <c r="C52" s="35"/>
      <c r="D52" s="35"/>
      <c r="E52" s="377" t="s">
        <v>291</v>
      </c>
      <c r="F52" s="345"/>
      <c r="G52" s="345"/>
      <c r="H52" s="345"/>
      <c r="I52" s="112"/>
      <c r="J52" s="35"/>
      <c r="K52" s="35"/>
      <c r="L52" s="38"/>
    </row>
    <row r="53" spans="2:47" s="1" customFormat="1" ht="12" customHeight="1">
      <c r="B53" s="34"/>
      <c r="C53" s="29" t="s">
        <v>907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47" s="1" customFormat="1" ht="16.5" customHeight="1">
      <c r="B54" s="34"/>
      <c r="C54" s="35"/>
      <c r="D54" s="35"/>
      <c r="E54" s="346" t="str">
        <f>E11</f>
        <v>01 - Vodovodní přípojka do přípravny</v>
      </c>
      <c r="F54" s="345"/>
      <c r="G54" s="345"/>
      <c r="H54" s="345"/>
      <c r="I54" s="112"/>
      <c r="J54" s="35"/>
      <c r="K54" s="35"/>
      <c r="L54" s="38"/>
    </row>
    <row r="55" spans="2:47" s="1" customFormat="1" ht="6.95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47" s="1" customFormat="1" ht="12" customHeight="1">
      <c r="B56" s="34"/>
      <c r="C56" s="29" t="s">
        <v>21</v>
      </c>
      <c r="D56" s="35"/>
      <c r="E56" s="35"/>
      <c r="F56" s="27" t="str">
        <f>F14</f>
        <v>Šenov u Nového Jičína</v>
      </c>
      <c r="G56" s="35"/>
      <c r="H56" s="35"/>
      <c r="I56" s="113" t="s">
        <v>23</v>
      </c>
      <c r="J56" s="55" t="str">
        <f>IF(J14="","",J14)</f>
        <v>4. 1. 2019</v>
      </c>
      <c r="K56" s="35"/>
      <c r="L56" s="38"/>
    </row>
    <row r="57" spans="2:47" s="1" customFormat="1" ht="6.95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47" s="1" customFormat="1" ht="13.7" customHeight="1">
      <c r="B58" s="34"/>
      <c r="C58" s="29" t="s">
        <v>25</v>
      </c>
      <c r="D58" s="35"/>
      <c r="E58" s="35"/>
      <c r="F58" s="27" t="str">
        <f>E17</f>
        <v>Obec Šenov u Nového Jičína</v>
      </c>
      <c r="G58" s="35"/>
      <c r="H58" s="35"/>
      <c r="I58" s="113" t="s">
        <v>33</v>
      </c>
      <c r="J58" s="32" t="str">
        <f>E23</f>
        <v>Ing. arch. Zdeněk Tupý</v>
      </c>
      <c r="K58" s="35"/>
      <c r="L58" s="38"/>
    </row>
    <row r="59" spans="2:47" s="1" customFormat="1" ht="13.7" customHeight="1">
      <c r="B59" s="34"/>
      <c r="C59" s="29" t="s">
        <v>31</v>
      </c>
      <c r="D59" s="35"/>
      <c r="E59" s="35"/>
      <c r="F59" s="27" t="str">
        <f>IF(E20="","",E20)</f>
        <v>Vyplň údaj</v>
      </c>
      <c r="G59" s="35"/>
      <c r="H59" s="35"/>
      <c r="I59" s="113" t="s">
        <v>37</v>
      </c>
      <c r="J59" s="32" t="str">
        <f>E26</f>
        <v xml:space="preserve"> </v>
      </c>
      <c r="K59" s="35"/>
      <c r="L59" s="38"/>
    </row>
    <row r="60" spans="2:47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47" s="1" customFormat="1" ht="29.25" customHeight="1">
      <c r="B61" s="34"/>
      <c r="C61" s="138" t="s">
        <v>113</v>
      </c>
      <c r="D61" s="139"/>
      <c r="E61" s="139"/>
      <c r="F61" s="139"/>
      <c r="G61" s="139"/>
      <c r="H61" s="139"/>
      <c r="I61" s="140"/>
      <c r="J61" s="141" t="s">
        <v>114</v>
      </c>
      <c r="K61" s="139"/>
      <c r="L61" s="38"/>
    </row>
    <row r="62" spans="2:47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9" customHeight="1">
      <c r="B63" s="34"/>
      <c r="C63" s="142" t="s">
        <v>73</v>
      </c>
      <c r="D63" s="35"/>
      <c r="E63" s="35"/>
      <c r="F63" s="35"/>
      <c r="G63" s="35"/>
      <c r="H63" s="35"/>
      <c r="I63" s="112"/>
      <c r="J63" s="73">
        <f>J94</f>
        <v>0</v>
      </c>
      <c r="K63" s="35"/>
      <c r="L63" s="38"/>
      <c r="AU63" s="17" t="s">
        <v>115</v>
      </c>
    </row>
    <row r="64" spans="2:47" s="8" customFormat="1" ht="24.95" customHeight="1">
      <c r="B64" s="143"/>
      <c r="C64" s="144"/>
      <c r="D64" s="145" t="s">
        <v>116</v>
      </c>
      <c r="E64" s="146"/>
      <c r="F64" s="146"/>
      <c r="G64" s="146"/>
      <c r="H64" s="146"/>
      <c r="I64" s="147"/>
      <c r="J64" s="148">
        <f>J95</f>
        <v>0</v>
      </c>
      <c r="K64" s="144"/>
      <c r="L64" s="149"/>
    </row>
    <row r="65" spans="2:12" s="9" customFormat="1" ht="19.899999999999999" customHeight="1">
      <c r="B65" s="150"/>
      <c r="C65" s="94"/>
      <c r="D65" s="151" t="s">
        <v>117</v>
      </c>
      <c r="E65" s="152"/>
      <c r="F65" s="152"/>
      <c r="G65" s="152"/>
      <c r="H65" s="152"/>
      <c r="I65" s="153"/>
      <c r="J65" s="154">
        <f>J96</f>
        <v>0</v>
      </c>
      <c r="K65" s="94"/>
      <c r="L65" s="155"/>
    </row>
    <row r="66" spans="2:12" s="9" customFormat="1" ht="19.899999999999999" customHeight="1">
      <c r="B66" s="150"/>
      <c r="C66" s="94"/>
      <c r="D66" s="151" t="s">
        <v>909</v>
      </c>
      <c r="E66" s="152"/>
      <c r="F66" s="152"/>
      <c r="G66" s="152"/>
      <c r="H66" s="152"/>
      <c r="I66" s="153"/>
      <c r="J66" s="154">
        <f>J119</f>
        <v>0</v>
      </c>
      <c r="K66" s="94"/>
      <c r="L66" s="155"/>
    </row>
    <row r="67" spans="2:12" s="9" customFormat="1" ht="19.899999999999999" customHeight="1">
      <c r="B67" s="150"/>
      <c r="C67" s="94"/>
      <c r="D67" s="151" t="s">
        <v>910</v>
      </c>
      <c r="E67" s="152"/>
      <c r="F67" s="152"/>
      <c r="G67" s="152"/>
      <c r="H67" s="152"/>
      <c r="I67" s="153"/>
      <c r="J67" s="154">
        <f>J123</f>
        <v>0</v>
      </c>
      <c r="K67" s="94"/>
      <c r="L67" s="155"/>
    </row>
    <row r="68" spans="2:12" s="9" customFormat="1" ht="19.899999999999999" customHeight="1">
      <c r="B68" s="150"/>
      <c r="C68" s="94"/>
      <c r="D68" s="151" t="s">
        <v>297</v>
      </c>
      <c r="E68" s="152"/>
      <c r="F68" s="152"/>
      <c r="G68" s="152"/>
      <c r="H68" s="152"/>
      <c r="I68" s="153"/>
      <c r="J68" s="154">
        <f>J130</f>
        <v>0</v>
      </c>
      <c r="K68" s="94"/>
      <c r="L68" s="155"/>
    </row>
    <row r="69" spans="2:12" s="8" customFormat="1" ht="24.95" customHeight="1">
      <c r="B69" s="143"/>
      <c r="C69" s="144"/>
      <c r="D69" s="145" t="s">
        <v>120</v>
      </c>
      <c r="E69" s="146"/>
      <c r="F69" s="146"/>
      <c r="G69" s="146"/>
      <c r="H69" s="146"/>
      <c r="I69" s="147"/>
      <c r="J69" s="148">
        <f>J132</f>
        <v>0</v>
      </c>
      <c r="K69" s="144"/>
      <c r="L69" s="149"/>
    </row>
    <row r="70" spans="2:12" s="9" customFormat="1" ht="19.899999999999999" customHeight="1">
      <c r="B70" s="150"/>
      <c r="C70" s="94"/>
      <c r="D70" s="151" t="s">
        <v>911</v>
      </c>
      <c r="E70" s="152"/>
      <c r="F70" s="152"/>
      <c r="G70" s="152"/>
      <c r="H70" s="152"/>
      <c r="I70" s="153"/>
      <c r="J70" s="154">
        <f>J133</f>
        <v>0</v>
      </c>
      <c r="K70" s="94"/>
      <c r="L70" s="155"/>
    </row>
    <row r="71" spans="2:12" s="9" customFormat="1" ht="19.899999999999999" customHeight="1">
      <c r="B71" s="150"/>
      <c r="C71" s="94"/>
      <c r="D71" s="151" t="s">
        <v>912</v>
      </c>
      <c r="E71" s="152"/>
      <c r="F71" s="152"/>
      <c r="G71" s="152"/>
      <c r="H71" s="152"/>
      <c r="I71" s="153"/>
      <c r="J71" s="154">
        <f>J145</f>
        <v>0</v>
      </c>
      <c r="K71" s="94"/>
      <c r="L71" s="155"/>
    </row>
    <row r="72" spans="2:12" s="8" customFormat="1" ht="24.95" customHeight="1">
      <c r="B72" s="143"/>
      <c r="C72" s="144"/>
      <c r="D72" s="145" t="s">
        <v>913</v>
      </c>
      <c r="E72" s="146"/>
      <c r="F72" s="146"/>
      <c r="G72" s="146"/>
      <c r="H72" s="146"/>
      <c r="I72" s="147"/>
      <c r="J72" s="148">
        <f>J149</f>
        <v>0</v>
      </c>
      <c r="K72" s="144"/>
      <c r="L72" s="149"/>
    </row>
    <row r="73" spans="2:12" s="1" customFormat="1" ht="21.75" customHeight="1">
      <c r="B73" s="34"/>
      <c r="C73" s="35"/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6.95" customHeight="1">
      <c r="B74" s="46"/>
      <c r="C74" s="47"/>
      <c r="D74" s="47"/>
      <c r="E74" s="47"/>
      <c r="F74" s="47"/>
      <c r="G74" s="47"/>
      <c r="H74" s="47"/>
      <c r="I74" s="134"/>
      <c r="J74" s="47"/>
      <c r="K74" s="47"/>
      <c r="L74" s="38"/>
    </row>
    <row r="78" spans="2:12" s="1" customFormat="1" ht="6.95" customHeight="1">
      <c r="B78" s="48"/>
      <c r="C78" s="49"/>
      <c r="D78" s="49"/>
      <c r="E78" s="49"/>
      <c r="F78" s="49"/>
      <c r="G78" s="49"/>
      <c r="H78" s="49"/>
      <c r="I78" s="137"/>
      <c r="J78" s="49"/>
      <c r="K78" s="49"/>
      <c r="L78" s="38"/>
    </row>
    <row r="79" spans="2:12" s="1" customFormat="1" ht="24.95" customHeight="1">
      <c r="B79" s="34"/>
      <c r="C79" s="23" t="s">
        <v>127</v>
      </c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12"/>
      <c r="J80" s="35"/>
      <c r="K80" s="35"/>
      <c r="L80" s="38"/>
    </row>
    <row r="81" spans="2:63" s="1" customFormat="1" ht="12" customHeight="1">
      <c r="B81" s="34"/>
      <c r="C81" s="29" t="s">
        <v>16</v>
      </c>
      <c r="D81" s="35"/>
      <c r="E81" s="35"/>
      <c r="F81" s="35"/>
      <c r="G81" s="35"/>
      <c r="H81" s="35"/>
      <c r="I81" s="112"/>
      <c r="J81" s="35"/>
      <c r="K81" s="35"/>
      <c r="L81" s="38"/>
    </row>
    <row r="82" spans="2:63" s="1" customFormat="1" ht="16.5" customHeight="1">
      <c r="B82" s="34"/>
      <c r="C82" s="35"/>
      <c r="D82" s="35"/>
      <c r="E82" s="377" t="str">
        <f>E7</f>
        <v>Revitalizace ploch hřbitova, oprava objektu přípravny</v>
      </c>
      <c r="F82" s="378"/>
      <c r="G82" s="378"/>
      <c r="H82" s="378"/>
      <c r="I82" s="112"/>
      <c r="J82" s="35"/>
      <c r="K82" s="35"/>
      <c r="L82" s="38"/>
    </row>
    <row r="83" spans="2:63" ht="12" customHeight="1">
      <c r="B83" s="21"/>
      <c r="C83" s="29" t="s">
        <v>110</v>
      </c>
      <c r="D83" s="22"/>
      <c r="E83" s="22"/>
      <c r="F83" s="22"/>
      <c r="G83" s="22"/>
      <c r="H83" s="22"/>
      <c r="J83" s="22"/>
      <c r="K83" s="22"/>
      <c r="L83" s="20"/>
    </row>
    <row r="84" spans="2:63" s="1" customFormat="1" ht="16.5" customHeight="1">
      <c r="B84" s="34"/>
      <c r="C84" s="35"/>
      <c r="D84" s="35"/>
      <c r="E84" s="377" t="s">
        <v>291</v>
      </c>
      <c r="F84" s="345"/>
      <c r="G84" s="345"/>
      <c r="H84" s="345"/>
      <c r="I84" s="112"/>
      <c r="J84" s="35"/>
      <c r="K84" s="35"/>
      <c r="L84" s="38"/>
    </row>
    <row r="85" spans="2:63" s="1" customFormat="1" ht="12" customHeight="1">
      <c r="B85" s="34"/>
      <c r="C85" s="29" t="s">
        <v>907</v>
      </c>
      <c r="D85" s="35"/>
      <c r="E85" s="35"/>
      <c r="F85" s="35"/>
      <c r="G85" s="35"/>
      <c r="H85" s="35"/>
      <c r="I85" s="112"/>
      <c r="J85" s="35"/>
      <c r="K85" s="35"/>
      <c r="L85" s="38"/>
    </row>
    <row r="86" spans="2:63" s="1" customFormat="1" ht="16.5" customHeight="1">
      <c r="B86" s="34"/>
      <c r="C86" s="35"/>
      <c r="D86" s="35"/>
      <c r="E86" s="346" t="str">
        <f>E11</f>
        <v>01 - Vodovodní přípojka do přípravny</v>
      </c>
      <c r="F86" s="345"/>
      <c r="G86" s="345"/>
      <c r="H86" s="345"/>
      <c r="I86" s="112"/>
      <c r="J86" s="35"/>
      <c r="K86" s="35"/>
      <c r="L86" s="38"/>
    </row>
    <row r="87" spans="2:63" s="1" customFormat="1" ht="6.95" customHeight="1">
      <c r="B87" s="34"/>
      <c r="C87" s="35"/>
      <c r="D87" s="35"/>
      <c r="E87" s="35"/>
      <c r="F87" s="35"/>
      <c r="G87" s="35"/>
      <c r="H87" s="35"/>
      <c r="I87" s="112"/>
      <c r="J87" s="35"/>
      <c r="K87" s="35"/>
      <c r="L87" s="38"/>
    </row>
    <row r="88" spans="2:63" s="1" customFormat="1" ht="12" customHeight="1">
      <c r="B88" s="34"/>
      <c r="C88" s="29" t="s">
        <v>21</v>
      </c>
      <c r="D88" s="35"/>
      <c r="E88" s="35"/>
      <c r="F88" s="27" t="str">
        <f>F14</f>
        <v>Šenov u Nového Jičína</v>
      </c>
      <c r="G88" s="35"/>
      <c r="H88" s="35"/>
      <c r="I88" s="113" t="s">
        <v>23</v>
      </c>
      <c r="J88" s="55" t="str">
        <f>IF(J14="","",J14)</f>
        <v>4. 1. 2019</v>
      </c>
      <c r="K88" s="35"/>
      <c r="L88" s="38"/>
    </row>
    <row r="89" spans="2:63" s="1" customFormat="1" ht="6.95" customHeight="1">
      <c r="B89" s="34"/>
      <c r="C89" s="35"/>
      <c r="D89" s="35"/>
      <c r="E89" s="35"/>
      <c r="F89" s="35"/>
      <c r="G89" s="35"/>
      <c r="H89" s="35"/>
      <c r="I89" s="112"/>
      <c r="J89" s="35"/>
      <c r="K89" s="35"/>
      <c r="L89" s="38"/>
    </row>
    <row r="90" spans="2:63" s="1" customFormat="1" ht="13.7" customHeight="1">
      <c r="B90" s="34"/>
      <c r="C90" s="29" t="s">
        <v>25</v>
      </c>
      <c r="D90" s="35"/>
      <c r="E90" s="35"/>
      <c r="F90" s="27" t="str">
        <f>E17</f>
        <v>Obec Šenov u Nového Jičína</v>
      </c>
      <c r="G90" s="35"/>
      <c r="H90" s="35"/>
      <c r="I90" s="113" t="s">
        <v>33</v>
      </c>
      <c r="J90" s="32" t="str">
        <f>E23</f>
        <v>Ing. arch. Zdeněk Tupý</v>
      </c>
      <c r="K90" s="35"/>
      <c r="L90" s="38"/>
    </row>
    <row r="91" spans="2:63" s="1" customFormat="1" ht="13.7" customHeight="1">
      <c r="B91" s="34"/>
      <c r="C91" s="29" t="s">
        <v>31</v>
      </c>
      <c r="D91" s="35"/>
      <c r="E91" s="35"/>
      <c r="F91" s="27" t="str">
        <f>IF(E20="","",E20)</f>
        <v>Vyplň údaj</v>
      </c>
      <c r="G91" s="35"/>
      <c r="H91" s="35"/>
      <c r="I91" s="113" t="s">
        <v>37</v>
      </c>
      <c r="J91" s="32" t="str">
        <f>E26</f>
        <v xml:space="preserve"> </v>
      </c>
      <c r="K91" s="35"/>
      <c r="L91" s="38"/>
    </row>
    <row r="92" spans="2:63" s="1" customFormat="1" ht="10.35" customHeight="1">
      <c r="B92" s="34"/>
      <c r="C92" s="35"/>
      <c r="D92" s="35"/>
      <c r="E92" s="35"/>
      <c r="F92" s="35"/>
      <c r="G92" s="35"/>
      <c r="H92" s="35"/>
      <c r="I92" s="112"/>
      <c r="J92" s="35"/>
      <c r="K92" s="35"/>
      <c r="L92" s="38"/>
    </row>
    <row r="93" spans="2:63" s="10" customFormat="1" ht="29.25" customHeight="1">
      <c r="B93" s="156"/>
      <c r="C93" s="157" t="s">
        <v>128</v>
      </c>
      <c r="D93" s="158" t="s">
        <v>60</v>
      </c>
      <c r="E93" s="158" t="s">
        <v>56</v>
      </c>
      <c r="F93" s="158" t="s">
        <v>57</v>
      </c>
      <c r="G93" s="158" t="s">
        <v>129</v>
      </c>
      <c r="H93" s="158" t="s">
        <v>130</v>
      </c>
      <c r="I93" s="159" t="s">
        <v>131</v>
      </c>
      <c r="J93" s="158" t="s">
        <v>114</v>
      </c>
      <c r="K93" s="160" t="s">
        <v>132</v>
      </c>
      <c r="L93" s="161"/>
      <c r="M93" s="64" t="s">
        <v>19</v>
      </c>
      <c r="N93" s="65" t="s">
        <v>45</v>
      </c>
      <c r="O93" s="65" t="s">
        <v>133</v>
      </c>
      <c r="P93" s="65" t="s">
        <v>134</v>
      </c>
      <c r="Q93" s="65" t="s">
        <v>135</v>
      </c>
      <c r="R93" s="65" t="s">
        <v>136</v>
      </c>
      <c r="S93" s="65" t="s">
        <v>137</v>
      </c>
      <c r="T93" s="66" t="s">
        <v>138</v>
      </c>
    </row>
    <row r="94" spans="2:63" s="1" customFormat="1" ht="22.9" customHeight="1">
      <c r="B94" s="34"/>
      <c r="C94" s="71" t="s">
        <v>139</v>
      </c>
      <c r="D94" s="35"/>
      <c r="E94" s="35"/>
      <c r="F94" s="35"/>
      <c r="G94" s="35"/>
      <c r="H94" s="35"/>
      <c r="I94" s="112"/>
      <c r="J94" s="162">
        <f>BK94</f>
        <v>0</v>
      </c>
      <c r="K94" s="35"/>
      <c r="L94" s="38"/>
      <c r="M94" s="67"/>
      <c r="N94" s="68"/>
      <c r="O94" s="68"/>
      <c r="P94" s="163">
        <f>P95+P132+P149</f>
        <v>0</v>
      </c>
      <c r="Q94" s="68"/>
      <c r="R94" s="163">
        <f>R95+R132+R149</f>
        <v>13.6914771185</v>
      </c>
      <c r="S94" s="68"/>
      <c r="T94" s="164">
        <f>T95+T132+T149</f>
        <v>0</v>
      </c>
      <c r="AT94" s="17" t="s">
        <v>74</v>
      </c>
      <c r="AU94" s="17" t="s">
        <v>115</v>
      </c>
      <c r="BK94" s="165">
        <f>BK95+BK132+BK149</f>
        <v>0</v>
      </c>
    </row>
    <row r="95" spans="2:63" s="11" customFormat="1" ht="25.9" customHeight="1">
      <c r="B95" s="166"/>
      <c r="C95" s="167"/>
      <c r="D95" s="168" t="s">
        <v>74</v>
      </c>
      <c r="E95" s="169" t="s">
        <v>140</v>
      </c>
      <c r="F95" s="169" t="s">
        <v>141</v>
      </c>
      <c r="G95" s="167"/>
      <c r="H95" s="167"/>
      <c r="I95" s="170"/>
      <c r="J95" s="171">
        <f>BK95</f>
        <v>0</v>
      </c>
      <c r="K95" s="167"/>
      <c r="L95" s="172"/>
      <c r="M95" s="173"/>
      <c r="N95" s="174"/>
      <c r="O95" s="174"/>
      <c r="P95" s="175">
        <f>P96+P119+P123+P130</f>
        <v>0</v>
      </c>
      <c r="Q95" s="174"/>
      <c r="R95" s="175">
        <f>R96+R119+R123+R130</f>
        <v>13.663917720000001</v>
      </c>
      <c r="S95" s="174"/>
      <c r="T95" s="176">
        <f>T96+T119+T123+T130</f>
        <v>0</v>
      </c>
      <c r="AR95" s="177" t="s">
        <v>83</v>
      </c>
      <c r="AT95" s="178" t="s">
        <v>74</v>
      </c>
      <c r="AU95" s="178" t="s">
        <v>75</v>
      </c>
      <c r="AY95" s="177" t="s">
        <v>142</v>
      </c>
      <c r="BK95" s="179">
        <f>BK96+BK119+BK123+BK130</f>
        <v>0</v>
      </c>
    </row>
    <row r="96" spans="2:63" s="11" customFormat="1" ht="22.9" customHeight="1">
      <c r="B96" s="166"/>
      <c r="C96" s="167"/>
      <c r="D96" s="168" t="s">
        <v>74</v>
      </c>
      <c r="E96" s="180" t="s">
        <v>83</v>
      </c>
      <c r="F96" s="180" t="s">
        <v>143</v>
      </c>
      <c r="G96" s="167"/>
      <c r="H96" s="167"/>
      <c r="I96" s="170"/>
      <c r="J96" s="181">
        <f>BK96</f>
        <v>0</v>
      </c>
      <c r="K96" s="167"/>
      <c r="L96" s="172"/>
      <c r="M96" s="173"/>
      <c r="N96" s="174"/>
      <c r="O96" s="174"/>
      <c r="P96" s="175">
        <f>SUM(P97:P118)</f>
        <v>0</v>
      </c>
      <c r="Q96" s="174"/>
      <c r="R96" s="175">
        <f>SUM(R97:R118)</f>
        <v>10.8</v>
      </c>
      <c r="S96" s="174"/>
      <c r="T96" s="176">
        <f>SUM(T97:T118)</f>
        <v>0</v>
      </c>
      <c r="AR96" s="177" t="s">
        <v>83</v>
      </c>
      <c r="AT96" s="178" t="s">
        <v>74</v>
      </c>
      <c r="AU96" s="178" t="s">
        <v>83</v>
      </c>
      <c r="AY96" s="177" t="s">
        <v>142</v>
      </c>
      <c r="BK96" s="179">
        <f>SUM(BK97:BK118)</f>
        <v>0</v>
      </c>
    </row>
    <row r="97" spans="2:65" s="1" customFormat="1" ht="16.5" customHeight="1">
      <c r="B97" s="34"/>
      <c r="C97" s="182" t="s">
        <v>83</v>
      </c>
      <c r="D97" s="182" t="s">
        <v>144</v>
      </c>
      <c r="E97" s="183" t="s">
        <v>914</v>
      </c>
      <c r="F97" s="184" t="s">
        <v>915</v>
      </c>
      <c r="G97" s="185" t="s">
        <v>173</v>
      </c>
      <c r="H97" s="186">
        <v>15</v>
      </c>
      <c r="I97" s="187"/>
      <c r="J97" s="188">
        <f>ROUND(I97*H97,2)</f>
        <v>0</v>
      </c>
      <c r="K97" s="184" t="s">
        <v>19</v>
      </c>
      <c r="L97" s="38"/>
      <c r="M97" s="189" t="s">
        <v>19</v>
      </c>
      <c r="N97" s="190" t="s">
        <v>46</v>
      </c>
      <c r="O97" s="60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7" t="s">
        <v>149</v>
      </c>
      <c r="AT97" s="17" t="s">
        <v>144</v>
      </c>
      <c r="AU97" s="17" t="s">
        <v>85</v>
      </c>
      <c r="AY97" s="17" t="s">
        <v>142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7" t="s">
        <v>83</v>
      </c>
      <c r="BK97" s="193">
        <f>ROUND(I97*H97,2)</f>
        <v>0</v>
      </c>
      <c r="BL97" s="17" t="s">
        <v>149</v>
      </c>
      <c r="BM97" s="17" t="s">
        <v>916</v>
      </c>
    </row>
    <row r="98" spans="2:65" s="12" customFormat="1" ht="11.25">
      <c r="B98" s="194"/>
      <c r="C98" s="195"/>
      <c r="D98" s="196" t="s">
        <v>151</v>
      </c>
      <c r="E98" s="197" t="s">
        <v>19</v>
      </c>
      <c r="F98" s="198" t="s">
        <v>917</v>
      </c>
      <c r="G98" s="195"/>
      <c r="H98" s="199">
        <v>15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151</v>
      </c>
      <c r="AU98" s="205" t="s">
        <v>85</v>
      </c>
      <c r="AV98" s="12" t="s">
        <v>85</v>
      </c>
      <c r="AW98" s="12" t="s">
        <v>36</v>
      </c>
      <c r="AX98" s="12" t="s">
        <v>75</v>
      </c>
      <c r="AY98" s="205" t="s">
        <v>142</v>
      </c>
    </row>
    <row r="99" spans="2:65" s="13" customFormat="1" ht="11.25">
      <c r="B99" s="206"/>
      <c r="C99" s="207"/>
      <c r="D99" s="196" t="s">
        <v>151</v>
      </c>
      <c r="E99" s="208" t="s">
        <v>19</v>
      </c>
      <c r="F99" s="209" t="s">
        <v>154</v>
      </c>
      <c r="G99" s="207"/>
      <c r="H99" s="210">
        <v>15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151</v>
      </c>
      <c r="AU99" s="216" t="s">
        <v>85</v>
      </c>
      <c r="AV99" s="13" t="s">
        <v>149</v>
      </c>
      <c r="AW99" s="13" t="s">
        <v>36</v>
      </c>
      <c r="AX99" s="13" t="s">
        <v>83</v>
      </c>
      <c r="AY99" s="216" t="s">
        <v>142</v>
      </c>
    </row>
    <row r="100" spans="2:65" s="1" customFormat="1" ht="16.5" customHeight="1">
      <c r="B100" s="34"/>
      <c r="C100" s="182" t="s">
        <v>85</v>
      </c>
      <c r="D100" s="182" t="s">
        <v>144</v>
      </c>
      <c r="E100" s="183" t="s">
        <v>918</v>
      </c>
      <c r="F100" s="184" t="s">
        <v>919</v>
      </c>
      <c r="G100" s="185" t="s">
        <v>173</v>
      </c>
      <c r="H100" s="186">
        <v>7.5</v>
      </c>
      <c r="I100" s="187"/>
      <c r="J100" s="188">
        <f>ROUND(I100*H100,2)</f>
        <v>0</v>
      </c>
      <c r="K100" s="184" t="s">
        <v>19</v>
      </c>
      <c r="L100" s="38"/>
      <c r="M100" s="189" t="s">
        <v>19</v>
      </c>
      <c r="N100" s="190" t="s">
        <v>46</v>
      </c>
      <c r="O100" s="60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7" t="s">
        <v>149</v>
      </c>
      <c r="AT100" s="17" t="s">
        <v>144</v>
      </c>
      <c r="AU100" s="17" t="s">
        <v>85</v>
      </c>
      <c r="AY100" s="17" t="s">
        <v>142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7" t="s">
        <v>83</v>
      </c>
      <c r="BK100" s="193">
        <f>ROUND(I100*H100,2)</f>
        <v>0</v>
      </c>
      <c r="BL100" s="17" t="s">
        <v>149</v>
      </c>
      <c r="BM100" s="17" t="s">
        <v>920</v>
      </c>
    </row>
    <row r="101" spans="2:65" s="12" customFormat="1" ht="11.25">
      <c r="B101" s="194"/>
      <c r="C101" s="195"/>
      <c r="D101" s="196" t="s">
        <v>151</v>
      </c>
      <c r="E101" s="197" t="s">
        <v>19</v>
      </c>
      <c r="F101" s="198" t="s">
        <v>921</v>
      </c>
      <c r="G101" s="195"/>
      <c r="H101" s="199">
        <v>7.5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151</v>
      </c>
      <c r="AU101" s="205" t="s">
        <v>85</v>
      </c>
      <c r="AV101" s="12" t="s">
        <v>85</v>
      </c>
      <c r="AW101" s="12" t="s">
        <v>36</v>
      </c>
      <c r="AX101" s="12" t="s">
        <v>83</v>
      </c>
      <c r="AY101" s="205" t="s">
        <v>142</v>
      </c>
    </row>
    <row r="102" spans="2:65" s="1" customFormat="1" ht="22.5" customHeight="1">
      <c r="B102" s="34"/>
      <c r="C102" s="182" t="s">
        <v>158</v>
      </c>
      <c r="D102" s="182" t="s">
        <v>144</v>
      </c>
      <c r="E102" s="183" t="s">
        <v>315</v>
      </c>
      <c r="F102" s="184" t="s">
        <v>316</v>
      </c>
      <c r="G102" s="185" t="s">
        <v>173</v>
      </c>
      <c r="H102" s="186">
        <v>7.5</v>
      </c>
      <c r="I102" s="187"/>
      <c r="J102" s="188">
        <f>ROUND(I102*H102,2)</f>
        <v>0</v>
      </c>
      <c r="K102" s="184" t="s">
        <v>148</v>
      </c>
      <c r="L102" s="38"/>
      <c r="M102" s="189" t="s">
        <v>19</v>
      </c>
      <c r="N102" s="190" t="s">
        <v>46</v>
      </c>
      <c r="O102" s="60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7" t="s">
        <v>149</v>
      </c>
      <c r="AT102" s="17" t="s">
        <v>144</v>
      </c>
      <c r="AU102" s="17" t="s">
        <v>85</v>
      </c>
      <c r="AY102" s="17" t="s">
        <v>142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7" t="s">
        <v>83</v>
      </c>
      <c r="BK102" s="193">
        <f>ROUND(I102*H102,2)</f>
        <v>0</v>
      </c>
      <c r="BL102" s="17" t="s">
        <v>149</v>
      </c>
      <c r="BM102" s="17" t="s">
        <v>922</v>
      </c>
    </row>
    <row r="103" spans="2:65" s="12" customFormat="1" ht="11.25">
      <c r="B103" s="194"/>
      <c r="C103" s="195"/>
      <c r="D103" s="196" t="s">
        <v>151</v>
      </c>
      <c r="E103" s="197" t="s">
        <v>19</v>
      </c>
      <c r="F103" s="198" t="s">
        <v>923</v>
      </c>
      <c r="G103" s="195"/>
      <c r="H103" s="199">
        <v>7.5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151</v>
      </c>
      <c r="AU103" s="205" t="s">
        <v>85</v>
      </c>
      <c r="AV103" s="12" t="s">
        <v>85</v>
      </c>
      <c r="AW103" s="12" t="s">
        <v>36</v>
      </c>
      <c r="AX103" s="12" t="s">
        <v>75</v>
      </c>
      <c r="AY103" s="205" t="s">
        <v>142</v>
      </c>
    </row>
    <row r="104" spans="2:65" s="13" customFormat="1" ht="11.25">
      <c r="B104" s="206"/>
      <c r="C104" s="207"/>
      <c r="D104" s="196" t="s">
        <v>151</v>
      </c>
      <c r="E104" s="208" t="s">
        <v>19</v>
      </c>
      <c r="F104" s="209" t="s">
        <v>154</v>
      </c>
      <c r="G104" s="207"/>
      <c r="H104" s="210">
        <v>7.5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151</v>
      </c>
      <c r="AU104" s="216" t="s">
        <v>85</v>
      </c>
      <c r="AV104" s="13" t="s">
        <v>149</v>
      </c>
      <c r="AW104" s="13" t="s">
        <v>36</v>
      </c>
      <c r="AX104" s="13" t="s">
        <v>83</v>
      </c>
      <c r="AY104" s="216" t="s">
        <v>142</v>
      </c>
    </row>
    <row r="105" spans="2:65" s="1" customFormat="1" ht="16.5" customHeight="1">
      <c r="B105" s="34"/>
      <c r="C105" s="182" t="s">
        <v>149</v>
      </c>
      <c r="D105" s="182" t="s">
        <v>144</v>
      </c>
      <c r="E105" s="183" t="s">
        <v>319</v>
      </c>
      <c r="F105" s="184" t="s">
        <v>320</v>
      </c>
      <c r="G105" s="185" t="s">
        <v>173</v>
      </c>
      <c r="H105" s="186">
        <v>7.5</v>
      </c>
      <c r="I105" s="187"/>
      <c r="J105" s="188">
        <f>ROUND(I105*H105,2)</f>
        <v>0</v>
      </c>
      <c r="K105" s="184" t="s">
        <v>148</v>
      </c>
      <c r="L105" s="38"/>
      <c r="M105" s="189" t="s">
        <v>19</v>
      </c>
      <c r="N105" s="190" t="s">
        <v>46</v>
      </c>
      <c r="O105" s="60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7" t="s">
        <v>149</v>
      </c>
      <c r="AT105" s="17" t="s">
        <v>144</v>
      </c>
      <c r="AU105" s="17" t="s">
        <v>85</v>
      </c>
      <c r="AY105" s="17" t="s">
        <v>142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7" t="s">
        <v>83</v>
      </c>
      <c r="BK105" s="193">
        <f>ROUND(I105*H105,2)</f>
        <v>0</v>
      </c>
      <c r="BL105" s="17" t="s">
        <v>149</v>
      </c>
      <c r="BM105" s="17" t="s">
        <v>924</v>
      </c>
    </row>
    <row r="106" spans="2:65" s="12" customFormat="1" ht="11.25">
      <c r="B106" s="194"/>
      <c r="C106" s="195"/>
      <c r="D106" s="196" t="s">
        <v>151</v>
      </c>
      <c r="E106" s="197" t="s">
        <v>19</v>
      </c>
      <c r="F106" s="198" t="s">
        <v>925</v>
      </c>
      <c r="G106" s="195"/>
      <c r="H106" s="199">
        <v>7.5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151</v>
      </c>
      <c r="AU106" s="205" t="s">
        <v>85</v>
      </c>
      <c r="AV106" s="12" t="s">
        <v>85</v>
      </c>
      <c r="AW106" s="12" t="s">
        <v>36</v>
      </c>
      <c r="AX106" s="12" t="s">
        <v>75</v>
      </c>
      <c r="AY106" s="205" t="s">
        <v>142</v>
      </c>
    </row>
    <row r="107" spans="2:65" s="13" customFormat="1" ht="11.25">
      <c r="B107" s="206"/>
      <c r="C107" s="207"/>
      <c r="D107" s="196" t="s">
        <v>151</v>
      </c>
      <c r="E107" s="208" t="s">
        <v>19</v>
      </c>
      <c r="F107" s="209" t="s">
        <v>154</v>
      </c>
      <c r="G107" s="207"/>
      <c r="H107" s="210">
        <v>7.5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151</v>
      </c>
      <c r="AU107" s="216" t="s">
        <v>85</v>
      </c>
      <c r="AV107" s="13" t="s">
        <v>149</v>
      </c>
      <c r="AW107" s="13" t="s">
        <v>36</v>
      </c>
      <c r="AX107" s="13" t="s">
        <v>83</v>
      </c>
      <c r="AY107" s="216" t="s">
        <v>142</v>
      </c>
    </row>
    <row r="108" spans="2:65" s="1" customFormat="1" ht="16.5" customHeight="1">
      <c r="B108" s="34"/>
      <c r="C108" s="182" t="s">
        <v>170</v>
      </c>
      <c r="D108" s="182" t="s">
        <v>144</v>
      </c>
      <c r="E108" s="183" t="s">
        <v>322</v>
      </c>
      <c r="F108" s="184" t="s">
        <v>323</v>
      </c>
      <c r="G108" s="185" t="s">
        <v>173</v>
      </c>
      <c r="H108" s="186">
        <v>7.5</v>
      </c>
      <c r="I108" s="187"/>
      <c r="J108" s="188">
        <f>ROUND(I108*H108,2)</f>
        <v>0</v>
      </c>
      <c r="K108" s="184" t="s">
        <v>148</v>
      </c>
      <c r="L108" s="38"/>
      <c r="M108" s="189" t="s">
        <v>19</v>
      </c>
      <c r="N108" s="190" t="s">
        <v>46</v>
      </c>
      <c r="O108" s="60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7" t="s">
        <v>149</v>
      </c>
      <c r="AT108" s="17" t="s">
        <v>144</v>
      </c>
      <c r="AU108" s="17" t="s">
        <v>85</v>
      </c>
      <c r="AY108" s="17" t="s">
        <v>142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7" t="s">
        <v>83</v>
      </c>
      <c r="BK108" s="193">
        <f>ROUND(I108*H108,2)</f>
        <v>0</v>
      </c>
      <c r="BL108" s="17" t="s">
        <v>149</v>
      </c>
      <c r="BM108" s="17" t="s">
        <v>926</v>
      </c>
    </row>
    <row r="109" spans="2:65" s="1" customFormat="1" ht="22.5" customHeight="1">
      <c r="B109" s="34"/>
      <c r="C109" s="182" t="s">
        <v>180</v>
      </c>
      <c r="D109" s="182" t="s">
        <v>144</v>
      </c>
      <c r="E109" s="183" t="s">
        <v>325</v>
      </c>
      <c r="F109" s="184" t="s">
        <v>326</v>
      </c>
      <c r="G109" s="185" t="s">
        <v>215</v>
      </c>
      <c r="H109" s="186">
        <v>12.375</v>
      </c>
      <c r="I109" s="187"/>
      <c r="J109" s="188">
        <f>ROUND(I109*H109,2)</f>
        <v>0</v>
      </c>
      <c r="K109" s="184" t="s">
        <v>148</v>
      </c>
      <c r="L109" s="38"/>
      <c r="M109" s="189" t="s">
        <v>19</v>
      </c>
      <c r="N109" s="190" t="s">
        <v>46</v>
      </c>
      <c r="O109" s="60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7" t="s">
        <v>149</v>
      </c>
      <c r="AT109" s="17" t="s">
        <v>144</v>
      </c>
      <c r="AU109" s="17" t="s">
        <v>85</v>
      </c>
      <c r="AY109" s="17" t="s">
        <v>142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7" t="s">
        <v>83</v>
      </c>
      <c r="BK109" s="193">
        <f>ROUND(I109*H109,2)</f>
        <v>0</v>
      </c>
      <c r="BL109" s="17" t="s">
        <v>149</v>
      </c>
      <c r="BM109" s="17" t="s">
        <v>927</v>
      </c>
    </row>
    <row r="110" spans="2:65" s="12" customFormat="1" ht="11.25">
      <c r="B110" s="194"/>
      <c r="C110" s="195"/>
      <c r="D110" s="196" t="s">
        <v>151</v>
      </c>
      <c r="E110" s="195"/>
      <c r="F110" s="198" t="s">
        <v>928</v>
      </c>
      <c r="G110" s="195"/>
      <c r="H110" s="199">
        <v>12.375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151</v>
      </c>
      <c r="AU110" s="205" t="s">
        <v>85</v>
      </c>
      <c r="AV110" s="12" t="s">
        <v>85</v>
      </c>
      <c r="AW110" s="12" t="s">
        <v>4</v>
      </c>
      <c r="AX110" s="12" t="s">
        <v>83</v>
      </c>
      <c r="AY110" s="205" t="s">
        <v>142</v>
      </c>
    </row>
    <row r="111" spans="2:65" s="1" customFormat="1" ht="16.5" customHeight="1">
      <c r="B111" s="34"/>
      <c r="C111" s="182" t="s">
        <v>185</v>
      </c>
      <c r="D111" s="182" t="s">
        <v>144</v>
      </c>
      <c r="E111" s="183" t="s">
        <v>929</v>
      </c>
      <c r="F111" s="184" t="s">
        <v>930</v>
      </c>
      <c r="G111" s="185" t="s">
        <v>173</v>
      </c>
      <c r="H111" s="186">
        <v>7.5</v>
      </c>
      <c r="I111" s="187"/>
      <c r="J111" s="188">
        <f>ROUND(I111*H111,2)</f>
        <v>0</v>
      </c>
      <c r="K111" s="184" t="s">
        <v>19</v>
      </c>
      <c r="L111" s="38"/>
      <c r="M111" s="189" t="s">
        <v>19</v>
      </c>
      <c r="N111" s="190" t="s">
        <v>46</v>
      </c>
      <c r="O111" s="60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7" t="s">
        <v>149</v>
      </c>
      <c r="AT111" s="17" t="s">
        <v>144</v>
      </c>
      <c r="AU111" s="17" t="s">
        <v>85</v>
      </c>
      <c r="AY111" s="17" t="s">
        <v>142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7" t="s">
        <v>83</v>
      </c>
      <c r="BK111" s="193">
        <f>ROUND(I111*H111,2)</f>
        <v>0</v>
      </c>
      <c r="BL111" s="17" t="s">
        <v>149</v>
      </c>
      <c r="BM111" s="17" t="s">
        <v>931</v>
      </c>
    </row>
    <row r="112" spans="2:65" s="12" customFormat="1" ht="11.25">
      <c r="B112" s="194"/>
      <c r="C112" s="195"/>
      <c r="D112" s="196" t="s">
        <v>151</v>
      </c>
      <c r="E112" s="197" t="s">
        <v>19</v>
      </c>
      <c r="F112" s="198" t="s">
        <v>932</v>
      </c>
      <c r="G112" s="195"/>
      <c r="H112" s="199">
        <v>7.5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151</v>
      </c>
      <c r="AU112" s="205" t="s">
        <v>85</v>
      </c>
      <c r="AV112" s="12" t="s">
        <v>85</v>
      </c>
      <c r="AW112" s="12" t="s">
        <v>36</v>
      </c>
      <c r="AX112" s="12" t="s">
        <v>75</v>
      </c>
      <c r="AY112" s="205" t="s">
        <v>142</v>
      </c>
    </row>
    <row r="113" spans="2:65" s="13" customFormat="1" ht="11.25">
      <c r="B113" s="206"/>
      <c r="C113" s="207"/>
      <c r="D113" s="196" t="s">
        <v>151</v>
      </c>
      <c r="E113" s="208" t="s">
        <v>19</v>
      </c>
      <c r="F113" s="209" t="s">
        <v>154</v>
      </c>
      <c r="G113" s="207"/>
      <c r="H113" s="210">
        <v>7.5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151</v>
      </c>
      <c r="AU113" s="216" t="s">
        <v>85</v>
      </c>
      <c r="AV113" s="13" t="s">
        <v>149</v>
      </c>
      <c r="AW113" s="13" t="s">
        <v>36</v>
      </c>
      <c r="AX113" s="13" t="s">
        <v>83</v>
      </c>
      <c r="AY113" s="216" t="s">
        <v>142</v>
      </c>
    </row>
    <row r="114" spans="2:65" s="1" customFormat="1" ht="16.5" customHeight="1">
      <c r="B114" s="34"/>
      <c r="C114" s="182" t="s">
        <v>190</v>
      </c>
      <c r="D114" s="182" t="s">
        <v>144</v>
      </c>
      <c r="E114" s="183" t="s">
        <v>933</v>
      </c>
      <c r="F114" s="184" t="s">
        <v>934</v>
      </c>
      <c r="G114" s="185" t="s">
        <v>173</v>
      </c>
      <c r="H114" s="186">
        <v>6</v>
      </c>
      <c r="I114" s="187"/>
      <c r="J114" s="188">
        <f>ROUND(I114*H114,2)</f>
        <v>0</v>
      </c>
      <c r="K114" s="184" t="s">
        <v>19</v>
      </c>
      <c r="L114" s="38"/>
      <c r="M114" s="189" t="s">
        <v>19</v>
      </c>
      <c r="N114" s="190" t="s">
        <v>46</v>
      </c>
      <c r="O114" s="60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7" t="s">
        <v>149</v>
      </c>
      <c r="AT114" s="17" t="s">
        <v>144</v>
      </c>
      <c r="AU114" s="17" t="s">
        <v>85</v>
      </c>
      <c r="AY114" s="17" t="s">
        <v>142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7" t="s">
        <v>83</v>
      </c>
      <c r="BK114" s="193">
        <f>ROUND(I114*H114,2)</f>
        <v>0</v>
      </c>
      <c r="BL114" s="17" t="s">
        <v>149</v>
      </c>
      <c r="BM114" s="17" t="s">
        <v>935</v>
      </c>
    </row>
    <row r="115" spans="2:65" s="12" customFormat="1" ht="11.25">
      <c r="B115" s="194"/>
      <c r="C115" s="195"/>
      <c r="D115" s="196" t="s">
        <v>151</v>
      </c>
      <c r="E115" s="197" t="s">
        <v>19</v>
      </c>
      <c r="F115" s="198" t="s">
        <v>936</v>
      </c>
      <c r="G115" s="195"/>
      <c r="H115" s="199">
        <v>6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151</v>
      </c>
      <c r="AU115" s="205" t="s">
        <v>85</v>
      </c>
      <c r="AV115" s="12" t="s">
        <v>85</v>
      </c>
      <c r="AW115" s="12" t="s">
        <v>36</v>
      </c>
      <c r="AX115" s="12" t="s">
        <v>75</v>
      </c>
      <c r="AY115" s="205" t="s">
        <v>142</v>
      </c>
    </row>
    <row r="116" spans="2:65" s="13" customFormat="1" ht="11.25">
      <c r="B116" s="206"/>
      <c r="C116" s="207"/>
      <c r="D116" s="196" t="s">
        <v>151</v>
      </c>
      <c r="E116" s="208" t="s">
        <v>19</v>
      </c>
      <c r="F116" s="209" t="s">
        <v>154</v>
      </c>
      <c r="G116" s="207"/>
      <c r="H116" s="210">
        <v>6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151</v>
      </c>
      <c r="AU116" s="216" t="s">
        <v>85</v>
      </c>
      <c r="AV116" s="13" t="s">
        <v>149</v>
      </c>
      <c r="AW116" s="13" t="s">
        <v>36</v>
      </c>
      <c r="AX116" s="13" t="s">
        <v>83</v>
      </c>
      <c r="AY116" s="216" t="s">
        <v>142</v>
      </c>
    </row>
    <row r="117" spans="2:65" s="1" customFormat="1" ht="16.5" customHeight="1">
      <c r="B117" s="34"/>
      <c r="C117" s="232" t="s">
        <v>168</v>
      </c>
      <c r="D117" s="232" t="s">
        <v>608</v>
      </c>
      <c r="E117" s="233" t="s">
        <v>937</v>
      </c>
      <c r="F117" s="234" t="s">
        <v>938</v>
      </c>
      <c r="G117" s="235" t="s">
        <v>215</v>
      </c>
      <c r="H117" s="236">
        <v>10.8</v>
      </c>
      <c r="I117" s="237"/>
      <c r="J117" s="238">
        <f>ROUND(I117*H117,2)</f>
        <v>0</v>
      </c>
      <c r="K117" s="234" t="s">
        <v>19</v>
      </c>
      <c r="L117" s="239"/>
      <c r="M117" s="240" t="s">
        <v>19</v>
      </c>
      <c r="N117" s="241" t="s">
        <v>46</v>
      </c>
      <c r="O117" s="60"/>
      <c r="P117" s="191">
        <f>O117*H117</f>
        <v>0</v>
      </c>
      <c r="Q117" s="191">
        <v>1</v>
      </c>
      <c r="R117" s="191">
        <f>Q117*H117</f>
        <v>10.8</v>
      </c>
      <c r="S117" s="191">
        <v>0</v>
      </c>
      <c r="T117" s="192">
        <f>S117*H117</f>
        <v>0</v>
      </c>
      <c r="AR117" s="17" t="s">
        <v>190</v>
      </c>
      <c r="AT117" s="17" t="s">
        <v>608</v>
      </c>
      <c r="AU117" s="17" t="s">
        <v>85</v>
      </c>
      <c r="AY117" s="17" t="s">
        <v>142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7" t="s">
        <v>83</v>
      </c>
      <c r="BK117" s="193">
        <f>ROUND(I117*H117,2)</f>
        <v>0</v>
      </c>
      <c r="BL117" s="17" t="s">
        <v>149</v>
      </c>
      <c r="BM117" s="17" t="s">
        <v>939</v>
      </c>
    </row>
    <row r="118" spans="2:65" s="12" customFormat="1" ht="11.25">
      <c r="B118" s="194"/>
      <c r="C118" s="195"/>
      <c r="D118" s="196" t="s">
        <v>151</v>
      </c>
      <c r="E118" s="197" t="s">
        <v>19</v>
      </c>
      <c r="F118" s="198" t="s">
        <v>940</v>
      </c>
      <c r="G118" s="195"/>
      <c r="H118" s="199">
        <v>10.8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151</v>
      </c>
      <c r="AU118" s="205" t="s">
        <v>85</v>
      </c>
      <c r="AV118" s="12" t="s">
        <v>85</v>
      </c>
      <c r="AW118" s="12" t="s">
        <v>36</v>
      </c>
      <c r="AX118" s="12" t="s">
        <v>83</v>
      </c>
      <c r="AY118" s="205" t="s">
        <v>142</v>
      </c>
    </row>
    <row r="119" spans="2:65" s="11" customFormat="1" ht="22.9" customHeight="1">
      <c r="B119" s="166"/>
      <c r="C119" s="167"/>
      <c r="D119" s="168" t="s">
        <v>74</v>
      </c>
      <c r="E119" s="180" t="s">
        <v>149</v>
      </c>
      <c r="F119" s="180" t="s">
        <v>941</v>
      </c>
      <c r="G119" s="167"/>
      <c r="H119" s="167"/>
      <c r="I119" s="170"/>
      <c r="J119" s="181">
        <f>BK119</f>
        <v>0</v>
      </c>
      <c r="K119" s="167"/>
      <c r="L119" s="172"/>
      <c r="M119" s="173"/>
      <c r="N119" s="174"/>
      <c r="O119" s="174"/>
      <c r="P119" s="175">
        <f>SUM(P120:P122)</f>
        <v>0</v>
      </c>
      <c r="Q119" s="174"/>
      <c r="R119" s="175">
        <f>SUM(R120:R122)</f>
        <v>2.8361550000000002</v>
      </c>
      <c r="S119" s="174"/>
      <c r="T119" s="176">
        <f>SUM(T120:T122)</f>
        <v>0</v>
      </c>
      <c r="AR119" s="177" t="s">
        <v>83</v>
      </c>
      <c r="AT119" s="178" t="s">
        <v>74</v>
      </c>
      <c r="AU119" s="178" t="s">
        <v>83</v>
      </c>
      <c r="AY119" s="177" t="s">
        <v>142</v>
      </c>
      <c r="BK119" s="179">
        <f>SUM(BK120:BK122)</f>
        <v>0</v>
      </c>
    </row>
    <row r="120" spans="2:65" s="1" customFormat="1" ht="16.5" customHeight="1">
      <c r="B120" s="34"/>
      <c r="C120" s="182" t="s">
        <v>200</v>
      </c>
      <c r="D120" s="182" t="s">
        <v>144</v>
      </c>
      <c r="E120" s="183" t="s">
        <v>942</v>
      </c>
      <c r="F120" s="184" t="s">
        <v>943</v>
      </c>
      <c r="G120" s="185" t="s">
        <v>173</v>
      </c>
      <c r="H120" s="186">
        <v>1.5</v>
      </c>
      <c r="I120" s="187"/>
      <c r="J120" s="188">
        <f>ROUND(I120*H120,2)</f>
        <v>0</v>
      </c>
      <c r="K120" s="184" t="s">
        <v>19</v>
      </c>
      <c r="L120" s="38"/>
      <c r="M120" s="189" t="s">
        <v>19</v>
      </c>
      <c r="N120" s="190" t="s">
        <v>46</v>
      </c>
      <c r="O120" s="60"/>
      <c r="P120" s="191">
        <f>O120*H120</f>
        <v>0</v>
      </c>
      <c r="Q120" s="191">
        <v>1.8907700000000001</v>
      </c>
      <c r="R120" s="191">
        <f>Q120*H120</f>
        <v>2.8361550000000002</v>
      </c>
      <c r="S120" s="191">
        <v>0</v>
      </c>
      <c r="T120" s="192">
        <f>S120*H120</f>
        <v>0</v>
      </c>
      <c r="AR120" s="17" t="s">
        <v>149</v>
      </c>
      <c r="AT120" s="17" t="s">
        <v>144</v>
      </c>
      <c r="AU120" s="17" t="s">
        <v>85</v>
      </c>
      <c r="AY120" s="17" t="s">
        <v>142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7" t="s">
        <v>83</v>
      </c>
      <c r="BK120" s="193">
        <f>ROUND(I120*H120,2)</f>
        <v>0</v>
      </c>
      <c r="BL120" s="17" t="s">
        <v>149</v>
      </c>
      <c r="BM120" s="17" t="s">
        <v>944</v>
      </c>
    </row>
    <row r="121" spans="2:65" s="12" customFormat="1" ht="11.25">
      <c r="B121" s="194"/>
      <c r="C121" s="195"/>
      <c r="D121" s="196" t="s">
        <v>151</v>
      </c>
      <c r="E121" s="197" t="s">
        <v>19</v>
      </c>
      <c r="F121" s="198" t="s">
        <v>945</v>
      </c>
      <c r="G121" s="195"/>
      <c r="H121" s="199">
        <v>1.5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151</v>
      </c>
      <c r="AU121" s="205" t="s">
        <v>85</v>
      </c>
      <c r="AV121" s="12" t="s">
        <v>85</v>
      </c>
      <c r="AW121" s="12" t="s">
        <v>36</v>
      </c>
      <c r="AX121" s="12" t="s">
        <v>75</v>
      </c>
      <c r="AY121" s="205" t="s">
        <v>142</v>
      </c>
    </row>
    <row r="122" spans="2:65" s="13" customFormat="1" ht="11.25">
      <c r="B122" s="206"/>
      <c r="C122" s="207"/>
      <c r="D122" s="196" t="s">
        <v>151</v>
      </c>
      <c r="E122" s="208" t="s">
        <v>19</v>
      </c>
      <c r="F122" s="209" t="s">
        <v>154</v>
      </c>
      <c r="G122" s="207"/>
      <c r="H122" s="210">
        <v>1.5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151</v>
      </c>
      <c r="AU122" s="216" t="s">
        <v>85</v>
      </c>
      <c r="AV122" s="13" t="s">
        <v>149</v>
      </c>
      <c r="AW122" s="13" t="s">
        <v>36</v>
      </c>
      <c r="AX122" s="13" t="s">
        <v>83</v>
      </c>
      <c r="AY122" s="216" t="s">
        <v>142</v>
      </c>
    </row>
    <row r="123" spans="2:65" s="11" customFormat="1" ht="22.9" customHeight="1">
      <c r="B123" s="166"/>
      <c r="C123" s="167"/>
      <c r="D123" s="168" t="s">
        <v>74</v>
      </c>
      <c r="E123" s="180" t="s">
        <v>190</v>
      </c>
      <c r="F123" s="180" t="s">
        <v>946</v>
      </c>
      <c r="G123" s="167"/>
      <c r="H123" s="167"/>
      <c r="I123" s="170"/>
      <c r="J123" s="181">
        <f>BK123</f>
        <v>0</v>
      </c>
      <c r="K123" s="167"/>
      <c r="L123" s="172"/>
      <c r="M123" s="173"/>
      <c r="N123" s="174"/>
      <c r="O123" s="174"/>
      <c r="P123" s="175">
        <f>SUM(P124:P129)</f>
        <v>0</v>
      </c>
      <c r="Q123" s="174"/>
      <c r="R123" s="175">
        <f>SUM(R124:R129)</f>
        <v>2.7762719999999998E-2</v>
      </c>
      <c r="S123" s="174"/>
      <c r="T123" s="176">
        <f>SUM(T124:T129)</f>
        <v>0</v>
      </c>
      <c r="AR123" s="177" t="s">
        <v>83</v>
      </c>
      <c r="AT123" s="178" t="s">
        <v>74</v>
      </c>
      <c r="AU123" s="178" t="s">
        <v>83</v>
      </c>
      <c r="AY123" s="177" t="s">
        <v>142</v>
      </c>
      <c r="BK123" s="179">
        <f>SUM(BK124:BK129)</f>
        <v>0</v>
      </c>
    </row>
    <row r="124" spans="2:65" s="1" customFormat="1" ht="16.5" customHeight="1">
      <c r="B124" s="34"/>
      <c r="C124" s="182" t="s">
        <v>205</v>
      </c>
      <c r="D124" s="182" t="s">
        <v>144</v>
      </c>
      <c r="E124" s="183" t="s">
        <v>947</v>
      </c>
      <c r="F124" s="184" t="s">
        <v>948</v>
      </c>
      <c r="G124" s="185" t="s">
        <v>161</v>
      </c>
      <c r="H124" s="186">
        <v>2</v>
      </c>
      <c r="I124" s="187"/>
      <c r="J124" s="188">
        <f t="shared" ref="J124:J129" si="0">ROUND(I124*H124,2)</f>
        <v>0</v>
      </c>
      <c r="K124" s="184" t="s">
        <v>19</v>
      </c>
      <c r="L124" s="38"/>
      <c r="M124" s="189" t="s">
        <v>19</v>
      </c>
      <c r="N124" s="190" t="s">
        <v>46</v>
      </c>
      <c r="O124" s="60"/>
      <c r="P124" s="191">
        <f t="shared" ref="P124:P129" si="1">O124*H124</f>
        <v>0</v>
      </c>
      <c r="Q124" s="191">
        <v>1.171386E-2</v>
      </c>
      <c r="R124" s="191">
        <f t="shared" ref="R124:R129" si="2">Q124*H124</f>
        <v>2.3427719999999999E-2</v>
      </c>
      <c r="S124" s="191">
        <v>0</v>
      </c>
      <c r="T124" s="192">
        <f t="shared" ref="T124:T129" si="3">S124*H124</f>
        <v>0</v>
      </c>
      <c r="AR124" s="17" t="s">
        <v>229</v>
      </c>
      <c r="AT124" s="17" t="s">
        <v>144</v>
      </c>
      <c r="AU124" s="17" t="s">
        <v>85</v>
      </c>
      <c r="AY124" s="17" t="s">
        <v>142</v>
      </c>
      <c r="BE124" s="193">
        <f t="shared" ref="BE124:BE129" si="4">IF(N124="základní",J124,0)</f>
        <v>0</v>
      </c>
      <c r="BF124" s="193">
        <f t="shared" ref="BF124:BF129" si="5">IF(N124="snížená",J124,0)</f>
        <v>0</v>
      </c>
      <c r="BG124" s="193">
        <f t="shared" ref="BG124:BG129" si="6">IF(N124="zákl. přenesená",J124,0)</f>
        <v>0</v>
      </c>
      <c r="BH124" s="193">
        <f t="shared" ref="BH124:BH129" si="7">IF(N124="sníž. přenesená",J124,0)</f>
        <v>0</v>
      </c>
      <c r="BI124" s="193">
        <f t="shared" ref="BI124:BI129" si="8">IF(N124="nulová",J124,0)</f>
        <v>0</v>
      </c>
      <c r="BJ124" s="17" t="s">
        <v>83</v>
      </c>
      <c r="BK124" s="193">
        <f t="shared" ref="BK124:BK129" si="9">ROUND(I124*H124,2)</f>
        <v>0</v>
      </c>
      <c r="BL124" s="17" t="s">
        <v>229</v>
      </c>
      <c r="BM124" s="17" t="s">
        <v>949</v>
      </c>
    </row>
    <row r="125" spans="2:65" s="1" customFormat="1" ht="16.5" customHeight="1">
      <c r="B125" s="34"/>
      <c r="C125" s="182" t="s">
        <v>212</v>
      </c>
      <c r="D125" s="182" t="s">
        <v>144</v>
      </c>
      <c r="E125" s="183" t="s">
        <v>950</v>
      </c>
      <c r="F125" s="184" t="s">
        <v>951</v>
      </c>
      <c r="G125" s="185" t="s">
        <v>161</v>
      </c>
      <c r="H125" s="186">
        <v>25</v>
      </c>
      <c r="I125" s="187"/>
      <c r="J125" s="188">
        <f t="shared" si="0"/>
        <v>0</v>
      </c>
      <c r="K125" s="184" t="s">
        <v>19</v>
      </c>
      <c r="L125" s="38"/>
      <c r="M125" s="189" t="s">
        <v>19</v>
      </c>
      <c r="N125" s="190" t="s">
        <v>46</v>
      </c>
      <c r="O125" s="60"/>
      <c r="P125" s="191">
        <f t="shared" si="1"/>
        <v>0</v>
      </c>
      <c r="Q125" s="191">
        <v>0</v>
      </c>
      <c r="R125" s="191">
        <f t="shared" si="2"/>
        <v>0</v>
      </c>
      <c r="S125" s="191">
        <v>0</v>
      </c>
      <c r="T125" s="192">
        <f t="shared" si="3"/>
        <v>0</v>
      </c>
      <c r="AR125" s="17" t="s">
        <v>229</v>
      </c>
      <c r="AT125" s="17" t="s">
        <v>144</v>
      </c>
      <c r="AU125" s="17" t="s">
        <v>85</v>
      </c>
      <c r="AY125" s="17" t="s">
        <v>142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7" t="s">
        <v>83</v>
      </c>
      <c r="BK125" s="193">
        <f t="shared" si="9"/>
        <v>0</v>
      </c>
      <c r="BL125" s="17" t="s">
        <v>229</v>
      </c>
      <c r="BM125" s="17" t="s">
        <v>952</v>
      </c>
    </row>
    <row r="126" spans="2:65" s="1" customFormat="1" ht="16.5" customHeight="1">
      <c r="B126" s="34"/>
      <c r="C126" s="232" t="s">
        <v>217</v>
      </c>
      <c r="D126" s="232" t="s">
        <v>608</v>
      </c>
      <c r="E126" s="233" t="s">
        <v>953</v>
      </c>
      <c r="F126" s="234" t="s">
        <v>954</v>
      </c>
      <c r="G126" s="235" t="s">
        <v>161</v>
      </c>
      <c r="H126" s="236">
        <v>25.5</v>
      </c>
      <c r="I126" s="237"/>
      <c r="J126" s="238">
        <f t="shared" si="0"/>
        <v>0</v>
      </c>
      <c r="K126" s="234" t="s">
        <v>19</v>
      </c>
      <c r="L126" s="239"/>
      <c r="M126" s="240" t="s">
        <v>19</v>
      </c>
      <c r="N126" s="241" t="s">
        <v>46</v>
      </c>
      <c r="O126" s="60"/>
      <c r="P126" s="191">
        <f t="shared" si="1"/>
        <v>0</v>
      </c>
      <c r="Q126" s="191">
        <v>1.7000000000000001E-4</v>
      </c>
      <c r="R126" s="191">
        <f t="shared" si="2"/>
        <v>4.3350000000000003E-3</v>
      </c>
      <c r="S126" s="191">
        <v>0</v>
      </c>
      <c r="T126" s="192">
        <f t="shared" si="3"/>
        <v>0</v>
      </c>
      <c r="AR126" s="17" t="s">
        <v>459</v>
      </c>
      <c r="AT126" s="17" t="s">
        <v>608</v>
      </c>
      <c r="AU126" s="17" t="s">
        <v>85</v>
      </c>
      <c r="AY126" s="17" t="s">
        <v>142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7" t="s">
        <v>83</v>
      </c>
      <c r="BK126" s="193">
        <f t="shared" si="9"/>
        <v>0</v>
      </c>
      <c r="BL126" s="17" t="s">
        <v>229</v>
      </c>
      <c r="BM126" s="17" t="s">
        <v>955</v>
      </c>
    </row>
    <row r="127" spans="2:65" s="1" customFormat="1" ht="16.5" customHeight="1">
      <c r="B127" s="34"/>
      <c r="C127" s="182" t="s">
        <v>221</v>
      </c>
      <c r="D127" s="182" t="s">
        <v>144</v>
      </c>
      <c r="E127" s="183" t="s">
        <v>956</v>
      </c>
      <c r="F127" s="184" t="s">
        <v>957</v>
      </c>
      <c r="G127" s="185" t="s">
        <v>161</v>
      </c>
      <c r="H127" s="186">
        <v>25</v>
      </c>
      <c r="I127" s="187"/>
      <c r="J127" s="188">
        <f t="shared" si="0"/>
        <v>0</v>
      </c>
      <c r="K127" s="184" t="s">
        <v>19</v>
      </c>
      <c r="L127" s="38"/>
      <c r="M127" s="189" t="s">
        <v>19</v>
      </c>
      <c r="N127" s="190" t="s">
        <v>46</v>
      </c>
      <c r="O127" s="60"/>
      <c r="P127" s="191">
        <f t="shared" si="1"/>
        <v>0</v>
      </c>
      <c r="Q127" s="191">
        <v>0</v>
      </c>
      <c r="R127" s="191">
        <f t="shared" si="2"/>
        <v>0</v>
      </c>
      <c r="S127" s="191">
        <v>0</v>
      </c>
      <c r="T127" s="192">
        <f t="shared" si="3"/>
        <v>0</v>
      </c>
      <c r="AR127" s="17" t="s">
        <v>229</v>
      </c>
      <c r="AT127" s="17" t="s">
        <v>144</v>
      </c>
      <c r="AU127" s="17" t="s">
        <v>85</v>
      </c>
      <c r="AY127" s="17" t="s">
        <v>142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7" t="s">
        <v>83</v>
      </c>
      <c r="BK127" s="193">
        <f t="shared" si="9"/>
        <v>0</v>
      </c>
      <c r="BL127" s="17" t="s">
        <v>229</v>
      </c>
      <c r="BM127" s="17" t="s">
        <v>958</v>
      </c>
    </row>
    <row r="128" spans="2:65" s="1" customFormat="1" ht="16.5" customHeight="1">
      <c r="B128" s="34"/>
      <c r="C128" s="182" t="s">
        <v>8</v>
      </c>
      <c r="D128" s="182" t="s">
        <v>144</v>
      </c>
      <c r="E128" s="183" t="s">
        <v>959</v>
      </c>
      <c r="F128" s="184" t="s">
        <v>960</v>
      </c>
      <c r="G128" s="185" t="s">
        <v>161</v>
      </c>
      <c r="H128" s="186">
        <v>25</v>
      </c>
      <c r="I128" s="187"/>
      <c r="J128" s="188">
        <f t="shared" si="0"/>
        <v>0</v>
      </c>
      <c r="K128" s="184" t="s">
        <v>19</v>
      </c>
      <c r="L128" s="38"/>
      <c r="M128" s="189" t="s">
        <v>19</v>
      </c>
      <c r="N128" s="190" t="s">
        <v>46</v>
      </c>
      <c r="O128" s="60"/>
      <c r="P128" s="191">
        <f t="shared" si="1"/>
        <v>0</v>
      </c>
      <c r="Q128" s="191">
        <v>0</v>
      </c>
      <c r="R128" s="191">
        <f t="shared" si="2"/>
        <v>0</v>
      </c>
      <c r="S128" s="191">
        <v>0</v>
      </c>
      <c r="T128" s="192">
        <f t="shared" si="3"/>
        <v>0</v>
      </c>
      <c r="AR128" s="17" t="s">
        <v>229</v>
      </c>
      <c r="AT128" s="17" t="s">
        <v>144</v>
      </c>
      <c r="AU128" s="17" t="s">
        <v>85</v>
      </c>
      <c r="AY128" s="17" t="s">
        <v>142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7" t="s">
        <v>83</v>
      </c>
      <c r="BK128" s="193">
        <f t="shared" si="9"/>
        <v>0</v>
      </c>
      <c r="BL128" s="17" t="s">
        <v>229</v>
      </c>
      <c r="BM128" s="17" t="s">
        <v>961</v>
      </c>
    </row>
    <row r="129" spans="2:65" s="1" customFormat="1" ht="16.5" customHeight="1">
      <c r="B129" s="34"/>
      <c r="C129" s="182" t="s">
        <v>229</v>
      </c>
      <c r="D129" s="182" t="s">
        <v>144</v>
      </c>
      <c r="E129" s="183" t="s">
        <v>962</v>
      </c>
      <c r="F129" s="184" t="s">
        <v>963</v>
      </c>
      <c r="G129" s="185" t="s">
        <v>161</v>
      </c>
      <c r="H129" s="186">
        <v>25</v>
      </c>
      <c r="I129" s="187"/>
      <c r="J129" s="188">
        <f t="shared" si="0"/>
        <v>0</v>
      </c>
      <c r="K129" s="184" t="s">
        <v>19</v>
      </c>
      <c r="L129" s="38"/>
      <c r="M129" s="189" t="s">
        <v>19</v>
      </c>
      <c r="N129" s="190" t="s">
        <v>46</v>
      </c>
      <c r="O129" s="60"/>
      <c r="P129" s="191">
        <f t="shared" si="1"/>
        <v>0</v>
      </c>
      <c r="Q129" s="191">
        <v>0</v>
      </c>
      <c r="R129" s="191">
        <f t="shared" si="2"/>
        <v>0</v>
      </c>
      <c r="S129" s="191">
        <v>0</v>
      </c>
      <c r="T129" s="192">
        <f t="shared" si="3"/>
        <v>0</v>
      </c>
      <c r="AR129" s="17" t="s">
        <v>149</v>
      </c>
      <c r="AT129" s="17" t="s">
        <v>144</v>
      </c>
      <c r="AU129" s="17" t="s">
        <v>85</v>
      </c>
      <c r="AY129" s="17" t="s">
        <v>142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7" t="s">
        <v>83</v>
      </c>
      <c r="BK129" s="193">
        <f t="shared" si="9"/>
        <v>0</v>
      </c>
      <c r="BL129" s="17" t="s">
        <v>149</v>
      </c>
      <c r="BM129" s="17" t="s">
        <v>964</v>
      </c>
    </row>
    <row r="130" spans="2:65" s="11" customFormat="1" ht="22.9" customHeight="1">
      <c r="B130" s="166"/>
      <c r="C130" s="167"/>
      <c r="D130" s="168" t="s">
        <v>74</v>
      </c>
      <c r="E130" s="180" t="s">
        <v>595</v>
      </c>
      <c r="F130" s="180" t="s">
        <v>596</v>
      </c>
      <c r="G130" s="167"/>
      <c r="H130" s="167"/>
      <c r="I130" s="170"/>
      <c r="J130" s="181">
        <f>BK130</f>
        <v>0</v>
      </c>
      <c r="K130" s="167"/>
      <c r="L130" s="172"/>
      <c r="M130" s="173"/>
      <c r="N130" s="174"/>
      <c r="O130" s="174"/>
      <c r="P130" s="175">
        <f>P131</f>
        <v>0</v>
      </c>
      <c r="Q130" s="174"/>
      <c r="R130" s="175">
        <f>R131</f>
        <v>0</v>
      </c>
      <c r="S130" s="174"/>
      <c r="T130" s="176">
        <f>T131</f>
        <v>0</v>
      </c>
      <c r="AR130" s="177" t="s">
        <v>83</v>
      </c>
      <c r="AT130" s="178" t="s">
        <v>74</v>
      </c>
      <c r="AU130" s="178" t="s">
        <v>83</v>
      </c>
      <c r="AY130" s="177" t="s">
        <v>142</v>
      </c>
      <c r="BK130" s="179">
        <f>BK131</f>
        <v>0</v>
      </c>
    </row>
    <row r="131" spans="2:65" s="1" customFormat="1" ht="16.5" customHeight="1">
      <c r="B131" s="34"/>
      <c r="C131" s="182" t="s">
        <v>233</v>
      </c>
      <c r="D131" s="182" t="s">
        <v>144</v>
      </c>
      <c r="E131" s="183" t="s">
        <v>965</v>
      </c>
      <c r="F131" s="184" t="s">
        <v>966</v>
      </c>
      <c r="G131" s="185" t="s">
        <v>215</v>
      </c>
      <c r="H131" s="186">
        <v>13.664</v>
      </c>
      <c r="I131" s="187"/>
      <c r="J131" s="188">
        <f>ROUND(I131*H131,2)</f>
        <v>0</v>
      </c>
      <c r="K131" s="184" t="s">
        <v>19</v>
      </c>
      <c r="L131" s="38"/>
      <c r="M131" s="189" t="s">
        <v>19</v>
      </c>
      <c r="N131" s="190" t="s">
        <v>46</v>
      </c>
      <c r="O131" s="60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7" t="s">
        <v>149</v>
      </c>
      <c r="AT131" s="17" t="s">
        <v>144</v>
      </c>
      <c r="AU131" s="17" t="s">
        <v>85</v>
      </c>
      <c r="AY131" s="17" t="s">
        <v>142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7" t="s">
        <v>83</v>
      </c>
      <c r="BK131" s="193">
        <f>ROUND(I131*H131,2)</f>
        <v>0</v>
      </c>
      <c r="BL131" s="17" t="s">
        <v>149</v>
      </c>
      <c r="BM131" s="17" t="s">
        <v>967</v>
      </c>
    </row>
    <row r="132" spans="2:65" s="11" customFormat="1" ht="25.9" customHeight="1">
      <c r="B132" s="166"/>
      <c r="C132" s="167"/>
      <c r="D132" s="168" t="s">
        <v>74</v>
      </c>
      <c r="E132" s="169" t="s">
        <v>245</v>
      </c>
      <c r="F132" s="169" t="s">
        <v>246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P133+P145</f>
        <v>0</v>
      </c>
      <c r="Q132" s="174"/>
      <c r="R132" s="175">
        <f>R133+R145</f>
        <v>2.7559398499999999E-2</v>
      </c>
      <c r="S132" s="174"/>
      <c r="T132" s="176">
        <f>T133+T145</f>
        <v>0</v>
      </c>
      <c r="AR132" s="177" t="s">
        <v>85</v>
      </c>
      <c r="AT132" s="178" t="s">
        <v>74</v>
      </c>
      <c r="AU132" s="178" t="s">
        <v>75</v>
      </c>
      <c r="AY132" s="177" t="s">
        <v>142</v>
      </c>
      <c r="BK132" s="179">
        <f>BK133+BK145</f>
        <v>0</v>
      </c>
    </row>
    <row r="133" spans="2:65" s="11" customFormat="1" ht="22.9" customHeight="1">
      <c r="B133" s="166"/>
      <c r="C133" s="167"/>
      <c r="D133" s="168" t="s">
        <v>74</v>
      </c>
      <c r="E133" s="180" t="s">
        <v>968</v>
      </c>
      <c r="F133" s="180" t="s">
        <v>969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SUM(P134:P144)</f>
        <v>0</v>
      </c>
      <c r="Q133" s="174"/>
      <c r="R133" s="175">
        <f>SUM(R134:R144)</f>
        <v>3.1523689999999999E-3</v>
      </c>
      <c r="S133" s="174"/>
      <c r="T133" s="176">
        <f>SUM(T134:T144)</f>
        <v>0</v>
      </c>
      <c r="AR133" s="177" t="s">
        <v>85</v>
      </c>
      <c r="AT133" s="178" t="s">
        <v>74</v>
      </c>
      <c r="AU133" s="178" t="s">
        <v>83</v>
      </c>
      <c r="AY133" s="177" t="s">
        <v>142</v>
      </c>
      <c r="BK133" s="179">
        <f>SUM(BK134:BK144)</f>
        <v>0</v>
      </c>
    </row>
    <row r="134" spans="2:65" s="1" customFormat="1" ht="16.5" customHeight="1">
      <c r="B134" s="34"/>
      <c r="C134" s="182" t="s">
        <v>237</v>
      </c>
      <c r="D134" s="182" t="s">
        <v>144</v>
      </c>
      <c r="E134" s="183" t="s">
        <v>970</v>
      </c>
      <c r="F134" s="184" t="s">
        <v>971</v>
      </c>
      <c r="G134" s="185" t="s">
        <v>161</v>
      </c>
      <c r="H134" s="186">
        <v>5</v>
      </c>
      <c r="I134" s="187"/>
      <c r="J134" s="188">
        <f t="shared" ref="J134:J144" si="10">ROUND(I134*H134,2)</f>
        <v>0</v>
      </c>
      <c r="K134" s="184" t="s">
        <v>19</v>
      </c>
      <c r="L134" s="38"/>
      <c r="M134" s="189" t="s">
        <v>19</v>
      </c>
      <c r="N134" s="190" t="s">
        <v>46</v>
      </c>
      <c r="O134" s="60"/>
      <c r="P134" s="191">
        <f t="shared" ref="P134:P144" si="11">O134*H134</f>
        <v>0</v>
      </c>
      <c r="Q134" s="191">
        <v>0</v>
      </c>
      <c r="R134" s="191">
        <f t="shared" ref="R134:R144" si="12">Q134*H134</f>
        <v>0</v>
      </c>
      <c r="S134" s="191">
        <v>0</v>
      </c>
      <c r="T134" s="192">
        <f t="shared" ref="T134:T144" si="13">S134*H134</f>
        <v>0</v>
      </c>
      <c r="AR134" s="17" t="s">
        <v>229</v>
      </c>
      <c r="AT134" s="17" t="s">
        <v>144</v>
      </c>
      <c r="AU134" s="17" t="s">
        <v>85</v>
      </c>
      <c r="AY134" s="17" t="s">
        <v>142</v>
      </c>
      <c r="BE134" s="193">
        <f t="shared" ref="BE134:BE144" si="14">IF(N134="základní",J134,0)</f>
        <v>0</v>
      </c>
      <c r="BF134" s="193">
        <f t="shared" ref="BF134:BF144" si="15">IF(N134="snížená",J134,0)</f>
        <v>0</v>
      </c>
      <c r="BG134" s="193">
        <f t="shared" ref="BG134:BG144" si="16">IF(N134="zákl. přenesená",J134,0)</f>
        <v>0</v>
      </c>
      <c r="BH134" s="193">
        <f t="shared" ref="BH134:BH144" si="17">IF(N134="sníž. přenesená",J134,0)</f>
        <v>0</v>
      </c>
      <c r="BI134" s="193">
        <f t="shared" ref="BI134:BI144" si="18">IF(N134="nulová",J134,0)</f>
        <v>0</v>
      </c>
      <c r="BJ134" s="17" t="s">
        <v>83</v>
      </c>
      <c r="BK134" s="193">
        <f t="shared" ref="BK134:BK144" si="19">ROUND(I134*H134,2)</f>
        <v>0</v>
      </c>
      <c r="BL134" s="17" t="s">
        <v>229</v>
      </c>
      <c r="BM134" s="17" t="s">
        <v>972</v>
      </c>
    </row>
    <row r="135" spans="2:65" s="1" customFormat="1" ht="16.5" customHeight="1">
      <c r="B135" s="34"/>
      <c r="C135" s="182" t="s">
        <v>241</v>
      </c>
      <c r="D135" s="182" t="s">
        <v>144</v>
      </c>
      <c r="E135" s="183" t="s">
        <v>973</v>
      </c>
      <c r="F135" s="184" t="s">
        <v>974</v>
      </c>
      <c r="G135" s="185" t="s">
        <v>161</v>
      </c>
      <c r="H135" s="186">
        <v>5</v>
      </c>
      <c r="I135" s="187"/>
      <c r="J135" s="188">
        <f t="shared" si="10"/>
        <v>0</v>
      </c>
      <c r="K135" s="184" t="s">
        <v>19</v>
      </c>
      <c r="L135" s="38"/>
      <c r="M135" s="189" t="s">
        <v>19</v>
      </c>
      <c r="N135" s="190" t="s">
        <v>46</v>
      </c>
      <c r="O135" s="60"/>
      <c r="P135" s="191">
        <f t="shared" si="11"/>
        <v>0</v>
      </c>
      <c r="Q135" s="191">
        <v>9.4640000000000002E-5</v>
      </c>
      <c r="R135" s="191">
        <f t="shared" si="12"/>
        <v>4.7320000000000001E-4</v>
      </c>
      <c r="S135" s="191">
        <v>0</v>
      </c>
      <c r="T135" s="192">
        <f t="shared" si="13"/>
        <v>0</v>
      </c>
      <c r="AR135" s="17" t="s">
        <v>229</v>
      </c>
      <c r="AT135" s="17" t="s">
        <v>144</v>
      </c>
      <c r="AU135" s="17" t="s">
        <v>85</v>
      </c>
      <c r="AY135" s="17" t="s">
        <v>142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7" t="s">
        <v>83</v>
      </c>
      <c r="BK135" s="193">
        <f t="shared" si="19"/>
        <v>0</v>
      </c>
      <c r="BL135" s="17" t="s">
        <v>229</v>
      </c>
      <c r="BM135" s="17" t="s">
        <v>975</v>
      </c>
    </row>
    <row r="136" spans="2:65" s="1" customFormat="1" ht="16.5" customHeight="1">
      <c r="B136" s="34"/>
      <c r="C136" s="182" t="s">
        <v>249</v>
      </c>
      <c r="D136" s="182" t="s">
        <v>144</v>
      </c>
      <c r="E136" s="183" t="s">
        <v>976</v>
      </c>
      <c r="F136" s="184" t="s">
        <v>977</v>
      </c>
      <c r="G136" s="185" t="s">
        <v>280</v>
      </c>
      <c r="H136" s="186">
        <v>1</v>
      </c>
      <c r="I136" s="187"/>
      <c r="J136" s="188">
        <f t="shared" si="10"/>
        <v>0</v>
      </c>
      <c r="K136" s="184" t="s">
        <v>19</v>
      </c>
      <c r="L136" s="38"/>
      <c r="M136" s="189" t="s">
        <v>19</v>
      </c>
      <c r="N136" s="190" t="s">
        <v>46</v>
      </c>
      <c r="O136" s="60"/>
      <c r="P136" s="191">
        <f t="shared" si="11"/>
        <v>0</v>
      </c>
      <c r="Q136" s="191">
        <v>0</v>
      </c>
      <c r="R136" s="191">
        <f t="shared" si="12"/>
        <v>0</v>
      </c>
      <c r="S136" s="191">
        <v>0</v>
      </c>
      <c r="T136" s="192">
        <f t="shared" si="13"/>
        <v>0</v>
      </c>
      <c r="AR136" s="17" t="s">
        <v>229</v>
      </c>
      <c r="AT136" s="17" t="s">
        <v>144</v>
      </c>
      <c r="AU136" s="17" t="s">
        <v>85</v>
      </c>
      <c r="AY136" s="17" t="s">
        <v>142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7" t="s">
        <v>83</v>
      </c>
      <c r="BK136" s="193">
        <f t="shared" si="19"/>
        <v>0</v>
      </c>
      <c r="BL136" s="17" t="s">
        <v>229</v>
      </c>
      <c r="BM136" s="17" t="s">
        <v>978</v>
      </c>
    </row>
    <row r="137" spans="2:65" s="1" customFormat="1" ht="16.5" customHeight="1">
      <c r="B137" s="34"/>
      <c r="C137" s="182" t="s">
        <v>7</v>
      </c>
      <c r="D137" s="182" t="s">
        <v>144</v>
      </c>
      <c r="E137" s="183" t="s">
        <v>979</v>
      </c>
      <c r="F137" s="184" t="s">
        <v>980</v>
      </c>
      <c r="G137" s="185" t="s">
        <v>280</v>
      </c>
      <c r="H137" s="186">
        <v>2</v>
      </c>
      <c r="I137" s="187"/>
      <c r="J137" s="188">
        <f t="shared" si="10"/>
        <v>0</v>
      </c>
      <c r="K137" s="184" t="s">
        <v>19</v>
      </c>
      <c r="L137" s="38"/>
      <c r="M137" s="189" t="s">
        <v>19</v>
      </c>
      <c r="N137" s="190" t="s">
        <v>46</v>
      </c>
      <c r="O137" s="60"/>
      <c r="P137" s="191">
        <f t="shared" si="11"/>
        <v>0</v>
      </c>
      <c r="Q137" s="191">
        <v>1E-4</v>
      </c>
      <c r="R137" s="191">
        <f t="shared" si="12"/>
        <v>2.0000000000000001E-4</v>
      </c>
      <c r="S137" s="191">
        <v>0</v>
      </c>
      <c r="T137" s="192">
        <f t="shared" si="13"/>
        <v>0</v>
      </c>
      <c r="AR137" s="17" t="s">
        <v>229</v>
      </c>
      <c r="AT137" s="17" t="s">
        <v>144</v>
      </c>
      <c r="AU137" s="17" t="s">
        <v>85</v>
      </c>
      <c r="AY137" s="17" t="s">
        <v>142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7" t="s">
        <v>83</v>
      </c>
      <c r="BK137" s="193">
        <f t="shared" si="19"/>
        <v>0</v>
      </c>
      <c r="BL137" s="17" t="s">
        <v>229</v>
      </c>
      <c r="BM137" s="17" t="s">
        <v>981</v>
      </c>
    </row>
    <row r="138" spans="2:65" s="1" customFormat="1" ht="16.5" customHeight="1">
      <c r="B138" s="34"/>
      <c r="C138" s="182" t="s">
        <v>260</v>
      </c>
      <c r="D138" s="182" t="s">
        <v>144</v>
      </c>
      <c r="E138" s="183" t="s">
        <v>982</v>
      </c>
      <c r="F138" s="184" t="s">
        <v>983</v>
      </c>
      <c r="G138" s="185" t="s">
        <v>280</v>
      </c>
      <c r="H138" s="186">
        <v>1</v>
      </c>
      <c r="I138" s="187"/>
      <c r="J138" s="188">
        <f t="shared" si="10"/>
        <v>0</v>
      </c>
      <c r="K138" s="184" t="s">
        <v>19</v>
      </c>
      <c r="L138" s="38"/>
      <c r="M138" s="189" t="s">
        <v>19</v>
      </c>
      <c r="N138" s="190" t="s">
        <v>46</v>
      </c>
      <c r="O138" s="60"/>
      <c r="P138" s="191">
        <f t="shared" si="11"/>
        <v>0</v>
      </c>
      <c r="Q138" s="191">
        <v>2.7004850000000001E-4</v>
      </c>
      <c r="R138" s="191">
        <f t="shared" si="12"/>
        <v>2.7004850000000001E-4</v>
      </c>
      <c r="S138" s="191">
        <v>0</v>
      </c>
      <c r="T138" s="192">
        <f t="shared" si="13"/>
        <v>0</v>
      </c>
      <c r="AR138" s="17" t="s">
        <v>229</v>
      </c>
      <c r="AT138" s="17" t="s">
        <v>144</v>
      </c>
      <c r="AU138" s="17" t="s">
        <v>85</v>
      </c>
      <c r="AY138" s="17" t="s">
        <v>142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7" t="s">
        <v>83</v>
      </c>
      <c r="BK138" s="193">
        <f t="shared" si="19"/>
        <v>0</v>
      </c>
      <c r="BL138" s="17" t="s">
        <v>229</v>
      </c>
      <c r="BM138" s="17" t="s">
        <v>984</v>
      </c>
    </row>
    <row r="139" spans="2:65" s="1" customFormat="1" ht="16.5" customHeight="1">
      <c r="B139" s="34"/>
      <c r="C139" s="182" t="s">
        <v>264</v>
      </c>
      <c r="D139" s="182" t="s">
        <v>144</v>
      </c>
      <c r="E139" s="183" t="s">
        <v>985</v>
      </c>
      <c r="F139" s="184" t="s">
        <v>986</v>
      </c>
      <c r="G139" s="185" t="s">
        <v>280</v>
      </c>
      <c r="H139" s="186">
        <v>1</v>
      </c>
      <c r="I139" s="187"/>
      <c r="J139" s="188">
        <f t="shared" si="10"/>
        <v>0</v>
      </c>
      <c r="K139" s="184" t="s">
        <v>19</v>
      </c>
      <c r="L139" s="38"/>
      <c r="M139" s="189" t="s">
        <v>19</v>
      </c>
      <c r="N139" s="190" t="s">
        <v>46</v>
      </c>
      <c r="O139" s="60"/>
      <c r="P139" s="191">
        <f t="shared" si="11"/>
        <v>0</v>
      </c>
      <c r="Q139" s="191">
        <v>2.2004850000000001E-4</v>
      </c>
      <c r="R139" s="191">
        <f t="shared" si="12"/>
        <v>2.2004850000000001E-4</v>
      </c>
      <c r="S139" s="191">
        <v>0</v>
      </c>
      <c r="T139" s="192">
        <f t="shared" si="13"/>
        <v>0</v>
      </c>
      <c r="AR139" s="17" t="s">
        <v>229</v>
      </c>
      <c r="AT139" s="17" t="s">
        <v>144</v>
      </c>
      <c r="AU139" s="17" t="s">
        <v>85</v>
      </c>
      <c r="AY139" s="17" t="s">
        <v>142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7" t="s">
        <v>83</v>
      </c>
      <c r="BK139" s="193">
        <f t="shared" si="19"/>
        <v>0</v>
      </c>
      <c r="BL139" s="17" t="s">
        <v>229</v>
      </c>
      <c r="BM139" s="17" t="s">
        <v>987</v>
      </c>
    </row>
    <row r="140" spans="2:65" s="1" customFormat="1" ht="16.5" customHeight="1">
      <c r="B140" s="34"/>
      <c r="C140" s="182" t="s">
        <v>270</v>
      </c>
      <c r="D140" s="182" t="s">
        <v>144</v>
      </c>
      <c r="E140" s="183" t="s">
        <v>988</v>
      </c>
      <c r="F140" s="184" t="s">
        <v>989</v>
      </c>
      <c r="G140" s="185" t="s">
        <v>280</v>
      </c>
      <c r="H140" s="186">
        <v>2</v>
      </c>
      <c r="I140" s="187"/>
      <c r="J140" s="188">
        <f t="shared" si="10"/>
        <v>0</v>
      </c>
      <c r="K140" s="184" t="s">
        <v>19</v>
      </c>
      <c r="L140" s="38"/>
      <c r="M140" s="189" t="s">
        <v>19</v>
      </c>
      <c r="N140" s="190" t="s">
        <v>46</v>
      </c>
      <c r="O140" s="60"/>
      <c r="P140" s="191">
        <f t="shared" si="11"/>
        <v>0</v>
      </c>
      <c r="Q140" s="191">
        <v>3.4004849999999997E-4</v>
      </c>
      <c r="R140" s="191">
        <f t="shared" si="12"/>
        <v>6.8009699999999995E-4</v>
      </c>
      <c r="S140" s="191">
        <v>0</v>
      </c>
      <c r="T140" s="192">
        <f t="shared" si="13"/>
        <v>0</v>
      </c>
      <c r="AR140" s="17" t="s">
        <v>229</v>
      </c>
      <c r="AT140" s="17" t="s">
        <v>144</v>
      </c>
      <c r="AU140" s="17" t="s">
        <v>85</v>
      </c>
      <c r="AY140" s="17" t="s">
        <v>142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7" t="s">
        <v>83</v>
      </c>
      <c r="BK140" s="193">
        <f t="shared" si="19"/>
        <v>0</v>
      </c>
      <c r="BL140" s="17" t="s">
        <v>229</v>
      </c>
      <c r="BM140" s="17" t="s">
        <v>990</v>
      </c>
    </row>
    <row r="141" spans="2:65" s="1" customFormat="1" ht="16.5" customHeight="1">
      <c r="B141" s="34"/>
      <c r="C141" s="182" t="s">
        <v>277</v>
      </c>
      <c r="D141" s="182" t="s">
        <v>144</v>
      </c>
      <c r="E141" s="183" t="s">
        <v>991</v>
      </c>
      <c r="F141" s="184" t="s">
        <v>992</v>
      </c>
      <c r="G141" s="185" t="s">
        <v>161</v>
      </c>
      <c r="H141" s="186">
        <v>5</v>
      </c>
      <c r="I141" s="187"/>
      <c r="J141" s="188">
        <f t="shared" si="10"/>
        <v>0</v>
      </c>
      <c r="K141" s="184" t="s">
        <v>19</v>
      </c>
      <c r="L141" s="38"/>
      <c r="M141" s="189" t="s">
        <v>19</v>
      </c>
      <c r="N141" s="190" t="s">
        <v>46</v>
      </c>
      <c r="O141" s="60"/>
      <c r="P141" s="191">
        <f t="shared" si="11"/>
        <v>0</v>
      </c>
      <c r="Q141" s="191">
        <v>1.8979500000000001E-4</v>
      </c>
      <c r="R141" s="191">
        <f t="shared" si="12"/>
        <v>9.4897500000000001E-4</v>
      </c>
      <c r="S141" s="191">
        <v>0</v>
      </c>
      <c r="T141" s="192">
        <f t="shared" si="13"/>
        <v>0</v>
      </c>
      <c r="AR141" s="17" t="s">
        <v>229</v>
      </c>
      <c r="AT141" s="17" t="s">
        <v>144</v>
      </c>
      <c r="AU141" s="17" t="s">
        <v>85</v>
      </c>
      <c r="AY141" s="17" t="s">
        <v>142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7" t="s">
        <v>83</v>
      </c>
      <c r="BK141" s="193">
        <f t="shared" si="19"/>
        <v>0</v>
      </c>
      <c r="BL141" s="17" t="s">
        <v>229</v>
      </c>
      <c r="BM141" s="17" t="s">
        <v>993</v>
      </c>
    </row>
    <row r="142" spans="2:65" s="1" customFormat="1" ht="16.5" customHeight="1">
      <c r="B142" s="34"/>
      <c r="C142" s="182" t="s">
        <v>426</v>
      </c>
      <c r="D142" s="182" t="s">
        <v>144</v>
      </c>
      <c r="E142" s="183" t="s">
        <v>994</v>
      </c>
      <c r="F142" s="184" t="s">
        <v>995</v>
      </c>
      <c r="G142" s="185" t="s">
        <v>161</v>
      </c>
      <c r="H142" s="186">
        <v>5</v>
      </c>
      <c r="I142" s="187"/>
      <c r="J142" s="188">
        <f t="shared" si="10"/>
        <v>0</v>
      </c>
      <c r="K142" s="184" t="s">
        <v>19</v>
      </c>
      <c r="L142" s="38"/>
      <c r="M142" s="189" t="s">
        <v>19</v>
      </c>
      <c r="N142" s="190" t="s">
        <v>46</v>
      </c>
      <c r="O142" s="60"/>
      <c r="P142" s="191">
        <f t="shared" si="11"/>
        <v>0</v>
      </c>
      <c r="Q142" s="191">
        <v>1.0000000000000001E-5</v>
      </c>
      <c r="R142" s="191">
        <f t="shared" si="12"/>
        <v>5.0000000000000002E-5</v>
      </c>
      <c r="S142" s="191">
        <v>0</v>
      </c>
      <c r="T142" s="192">
        <f t="shared" si="13"/>
        <v>0</v>
      </c>
      <c r="AR142" s="17" t="s">
        <v>229</v>
      </c>
      <c r="AT142" s="17" t="s">
        <v>144</v>
      </c>
      <c r="AU142" s="17" t="s">
        <v>85</v>
      </c>
      <c r="AY142" s="17" t="s">
        <v>142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7" t="s">
        <v>83</v>
      </c>
      <c r="BK142" s="193">
        <f t="shared" si="19"/>
        <v>0</v>
      </c>
      <c r="BL142" s="17" t="s">
        <v>229</v>
      </c>
      <c r="BM142" s="17" t="s">
        <v>996</v>
      </c>
    </row>
    <row r="143" spans="2:65" s="1" customFormat="1" ht="16.5" customHeight="1">
      <c r="B143" s="34"/>
      <c r="C143" s="182" t="s">
        <v>286</v>
      </c>
      <c r="D143" s="182" t="s">
        <v>144</v>
      </c>
      <c r="E143" s="183" t="s">
        <v>997</v>
      </c>
      <c r="F143" s="184" t="s">
        <v>998</v>
      </c>
      <c r="G143" s="185" t="s">
        <v>280</v>
      </c>
      <c r="H143" s="186">
        <v>1</v>
      </c>
      <c r="I143" s="187"/>
      <c r="J143" s="188">
        <f t="shared" si="10"/>
        <v>0</v>
      </c>
      <c r="K143" s="184" t="s">
        <v>19</v>
      </c>
      <c r="L143" s="38"/>
      <c r="M143" s="189" t="s">
        <v>19</v>
      </c>
      <c r="N143" s="190" t="s">
        <v>46</v>
      </c>
      <c r="O143" s="60"/>
      <c r="P143" s="191">
        <f t="shared" si="11"/>
        <v>0</v>
      </c>
      <c r="Q143" s="191">
        <v>3.1E-4</v>
      </c>
      <c r="R143" s="191">
        <f t="shared" si="12"/>
        <v>3.1E-4</v>
      </c>
      <c r="S143" s="191">
        <v>0</v>
      </c>
      <c r="T143" s="192">
        <f t="shared" si="13"/>
        <v>0</v>
      </c>
      <c r="AR143" s="17" t="s">
        <v>229</v>
      </c>
      <c r="AT143" s="17" t="s">
        <v>144</v>
      </c>
      <c r="AU143" s="17" t="s">
        <v>85</v>
      </c>
      <c r="AY143" s="17" t="s">
        <v>142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7" t="s">
        <v>83</v>
      </c>
      <c r="BK143" s="193">
        <f t="shared" si="19"/>
        <v>0</v>
      </c>
      <c r="BL143" s="17" t="s">
        <v>229</v>
      </c>
      <c r="BM143" s="17" t="s">
        <v>999</v>
      </c>
    </row>
    <row r="144" spans="2:65" s="1" customFormat="1" ht="16.5" customHeight="1">
      <c r="B144" s="34"/>
      <c r="C144" s="182" t="s">
        <v>440</v>
      </c>
      <c r="D144" s="182" t="s">
        <v>144</v>
      </c>
      <c r="E144" s="183" t="s">
        <v>1000</v>
      </c>
      <c r="F144" s="184" t="s">
        <v>1001</v>
      </c>
      <c r="G144" s="185" t="s">
        <v>629</v>
      </c>
      <c r="H144" s="242"/>
      <c r="I144" s="187"/>
      <c r="J144" s="188">
        <f t="shared" si="10"/>
        <v>0</v>
      </c>
      <c r="K144" s="184" t="s">
        <v>19</v>
      </c>
      <c r="L144" s="38"/>
      <c r="M144" s="189" t="s">
        <v>19</v>
      </c>
      <c r="N144" s="190" t="s">
        <v>46</v>
      </c>
      <c r="O144" s="60"/>
      <c r="P144" s="191">
        <f t="shared" si="11"/>
        <v>0</v>
      </c>
      <c r="Q144" s="191">
        <v>0</v>
      </c>
      <c r="R144" s="191">
        <f t="shared" si="12"/>
        <v>0</v>
      </c>
      <c r="S144" s="191">
        <v>0</v>
      </c>
      <c r="T144" s="192">
        <f t="shared" si="13"/>
        <v>0</v>
      </c>
      <c r="AR144" s="17" t="s">
        <v>229</v>
      </c>
      <c r="AT144" s="17" t="s">
        <v>144</v>
      </c>
      <c r="AU144" s="17" t="s">
        <v>85</v>
      </c>
      <c r="AY144" s="17" t="s">
        <v>142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7" t="s">
        <v>83</v>
      </c>
      <c r="BK144" s="193">
        <f t="shared" si="19"/>
        <v>0</v>
      </c>
      <c r="BL144" s="17" t="s">
        <v>229</v>
      </c>
      <c r="BM144" s="17" t="s">
        <v>1002</v>
      </c>
    </row>
    <row r="145" spans="2:65" s="11" customFormat="1" ht="22.9" customHeight="1">
      <c r="B145" s="166"/>
      <c r="C145" s="167"/>
      <c r="D145" s="168" t="s">
        <v>74</v>
      </c>
      <c r="E145" s="180" t="s">
        <v>1003</v>
      </c>
      <c r="F145" s="180" t="s">
        <v>1004</v>
      </c>
      <c r="G145" s="167"/>
      <c r="H145" s="167"/>
      <c r="I145" s="170"/>
      <c r="J145" s="181">
        <f>BK145</f>
        <v>0</v>
      </c>
      <c r="K145" s="167"/>
      <c r="L145" s="172"/>
      <c r="M145" s="173"/>
      <c r="N145" s="174"/>
      <c r="O145" s="174"/>
      <c r="P145" s="175">
        <f>SUM(P146:P148)</f>
        <v>0</v>
      </c>
      <c r="Q145" s="174"/>
      <c r="R145" s="175">
        <f>SUM(R146:R148)</f>
        <v>2.44070295E-2</v>
      </c>
      <c r="S145" s="174"/>
      <c r="T145" s="176">
        <f>SUM(T146:T148)</f>
        <v>0</v>
      </c>
      <c r="AR145" s="177" t="s">
        <v>85</v>
      </c>
      <c r="AT145" s="178" t="s">
        <v>74</v>
      </c>
      <c r="AU145" s="178" t="s">
        <v>83</v>
      </c>
      <c r="AY145" s="177" t="s">
        <v>142</v>
      </c>
      <c r="BK145" s="179">
        <f>SUM(BK146:BK148)</f>
        <v>0</v>
      </c>
    </row>
    <row r="146" spans="2:65" s="1" customFormat="1" ht="16.5" customHeight="1">
      <c r="B146" s="34"/>
      <c r="C146" s="182" t="s">
        <v>445</v>
      </c>
      <c r="D146" s="182" t="s">
        <v>144</v>
      </c>
      <c r="E146" s="183" t="s">
        <v>1005</v>
      </c>
      <c r="F146" s="184" t="s">
        <v>1006</v>
      </c>
      <c r="G146" s="185" t="s">
        <v>1007</v>
      </c>
      <c r="H146" s="186">
        <v>1</v>
      </c>
      <c r="I146" s="187"/>
      <c r="J146" s="188">
        <f>ROUND(I146*H146,2)</f>
        <v>0</v>
      </c>
      <c r="K146" s="184" t="s">
        <v>19</v>
      </c>
      <c r="L146" s="38"/>
      <c r="M146" s="189" t="s">
        <v>19</v>
      </c>
      <c r="N146" s="190" t="s">
        <v>46</v>
      </c>
      <c r="O146" s="60"/>
      <c r="P146" s="191">
        <f>O146*H146</f>
        <v>0</v>
      </c>
      <c r="Q146" s="191">
        <v>1.37467765E-2</v>
      </c>
      <c r="R146" s="191">
        <f>Q146*H146</f>
        <v>1.37467765E-2</v>
      </c>
      <c r="S146" s="191">
        <v>0</v>
      </c>
      <c r="T146" s="192">
        <f>S146*H146</f>
        <v>0</v>
      </c>
      <c r="AR146" s="17" t="s">
        <v>229</v>
      </c>
      <c r="AT146" s="17" t="s">
        <v>144</v>
      </c>
      <c r="AU146" s="17" t="s">
        <v>85</v>
      </c>
      <c r="AY146" s="17" t="s">
        <v>142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7" t="s">
        <v>83</v>
      </c>
      <c r="BK146" s="193">
        <f>ROUND(I146*H146,2)</f>
        <v>0</v>
      </c>
      <c r="BL146" s="17" t="s">
        <v>229</v>
      </c>
      <c r="BM146" s="17" t="s">
        <v>1008</v>
      </c>
    </row>
    <row r="147" spans="2:65" s="1" customFormat="1" ht="16.5" customHeight="1">
      <c r="B147" s="34"/>
      <c r="C147" s="182" t="s">
        <v>449</v>
      </c>
      <c r="D147" s="182" t="s">
        <v>144</v>
      </c>
      <c r="E147" s="183" t="s">
        <v>1009</v>
      </c>
      <c r="F147" s="184" t="s">
        <v>1010</v>
      </c>
      <c r="G147" s="185" t="s">
        <v>1007</v>
      </c>
      <c r="H147" s="186">
        <v>1</v>
      </c>
      <c r="I147" s="187"/>
      <c r="J147" s="188">
        <f>ROUND(I147*H147,2)</f>
        <v>0</v>
      </c>
      <c r="K147" s="184" t="s">
        <v>19</v>
      </c>
      <c r="L147" s="38"/>
      <c r="M147" s="189" t="s">
        <v>19</v>
      </c>
      <c r="N147" s="190" t="s">
        <v>46</v>
      </c>
      <c r="O147" s="60"/>
      <c r="P147" s="191">
        <f>O147*H147</f>
        <v>0</v>
      </c>
      <c r="Q147" s="191">
        <v>1.0660253E-2</v>
      </c>
      <c r="R147" s="191">
        <f>Q147*H147</f>
        <v>1.0660253E-2</v>
      </c>
      <c r="S147" s="191">
        <v>0</v>
      </c>
      <c r="T147" s="192">
        <f>S147*H147</f>
        <v>0</v>
      </c>
      <c r="AR147" s="17" t="s">
        <v>229</v>
      </c>
      <c r="AT147" s="17" t="s">
        <v>144</v>
      </c>
      <c r="AU147" s="17" t="s">
        <v>85</v>
      </c>
      <c r="AY147" s="17" t="s">
        <v>142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7" t="s">
        <v>83</v>
      </c>
      <c r="BK147" s="193">
        <f>ROUND(I147*H147,2)</f>
        <v>0</v>
      </c>
      <c r="BL147" s="17" t="s">
        <v>229</v>
      </c>
      <c r="BM147" s="17" t="s">
        <v>1011</v>
      </c>
    </row>
    <row r="148" spans="2:65" s="1" customFormat="1" ht="16.5" customHeight="1">
      <c r="B148" s="34"/>
      <c r="C148" s="182" t="s">
        <v>454</v>
      </c>
      <c r="D148" s="182" t="s">
        <v>144</v>
      </c>
      <c r="E148" s="183" t="s">
        <v>1012</v>
      </c>
      <c r="F148" s="184" t="s">
        <v>1013</v>
      </c>
      <c r="G148" s="185" t="s">
        <v>629</v>
      </c>
      <c r="H148" s="242"/>
      <c r="I148" s="187"/>
      <c r="J148" s="188">
        <f>ROUND(I148*H148,2)</f>
        <v>0</v>
      </c>
      <c r="K148" s="184" t="s">
        <v>19</v>
      </c>
      <c r="L148" s="38"/>
      <c r="M148" s="189" t="s">
        <v>19</v>
      </c>
      <c r="N148" s="190" t="s">
        <v>46</v>
      </c>
      <c r="O148" s="60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7" t="s">
        <v>229</v>
      </c>
      <c r="AT148" s="17" t="s">
        <v>144</v>
      </c>
      <c r="AU148" s="17" t="s">
        <v>85</v>
      </c>
      <c r="AY148" s="17" t="s">
        <v>142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7" t="s">
        <v>83</v>
      </c>
      <c r="BK148" s="193">
        <f>ROUND(I148*H148,2)</f>
        <v>0</v>
      </c>
      <c r="BL148" s="17" t="s">
        <v>229</v>
      </c>
      <c r="BM148" s="17" t="s">
        <v>1014</v>
      </c>
    </row>
    <row r="149" spans="2:65" s="11" customFormat="1" ht="25.9" customHeight="1">
      <c r="B149" s="166"/>
      <c r="C149" s="167"/>
      <c r="D149" s="168" t="s">
        <v>74</v>
      </c>
      <c r="E149" s="169" t="s">
        <v>1015</v>
      </c>
      <c r="F149" s="169" t="s">
        <v>1016</v>
      </c>
      <c r="G149" s="167"/>
      <c r="H149" s="167"/>
      <c r="I149" s="170"/>
      <c r="J149" s="171">
        <f>BK149</f>
        <v>0</v>
      </c>
      <c r="K149" s="167"/>
      <c r="L149" s="172"/>
      <c r="M149" s="173"/>
      <c r="N149" s="174"/>
      <c r="O149" s="174"/>
      <c r="P149" s="175">
        <f>P150</f>
        <v>0</v>
      </c>
      <c r="Q149" s="174"/>
      <c r="R149" s="175">
        <f>R150</f>
        <v>0</v>
      </c>
      <c r="S149" s="174"/>
      <c r="T149" s="176">
        <f>T150</f>
        <v>0</v>
      </c>
      <c r="AR149" s="177" t="s">
        <v>149</v>
      </c>
      <c r="AT149" s="178" t="s">
        <v>74</v>
      </c>
      <c r="AU149" s="178" t="s">
        <v>75</v>
      </c>
      <c r="AY149" s="177" t="s">
        <v>142</v>
      </c>
      <c r="BK149" s="179">
        <f>BK150</f>
        <v>0</v>
      </c>
    </row>
    <row r="150" spans="2:65" s="1" customFormat="1" ht="16.5" customHeight="1">
      <c r="B150" s="34"/>
      <c r="C150" s="182" t="s">
        <v>459</v>
      </c>
      <c r="D150" s="182" t="s">
        <v>144</v>
      </c>
      <c r="E150" s="183" t="s">
        <v>1017</v>
      </c>
      <c r="F150" s="184" t="s">
        <v>1018</v>
      </c>
      <c r="G150" s="185" t="s">
        <v>161</v>
      </c>
      <c r="H150" s="186">
        <v>25</v>
      </c>
      <c r="I150" s="187"/>
      <c r="J150" s="188">
        <f>ROUND(I150*H150,2)</f>
        <v>0</v>
      </c>
      <c r="K150" s="184" t="s">
        <v>19</v>
      </c>
      <c r="L150" s="38"/>
      <c r="M150" s="227" t="s">
        <v>19</v>
      </c>
      <c r="N150" s="228" t="s">
        <v>46</v>
      </c>
      <c r="O150" s="229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17" t="s">
        <v>149</v>
      </c>
      <c r="AT150" s="17" t="s">
        <v>144</v>
      </c>
      <c r="AU150" s="17" t="s">
        <v>83</v>
      </c>
      <c r="AY150" s="17" t="s">
        <v>142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7" t="s">
        <v>83</v>
      </c>
      <c r="BK150" s="193">
        <f>ROUND(I150*H150,2)</f>
        <v>0</v>
      </c>
      <c r="BL150" s="17" t="s">
        <v>149</v>
      </c>
      <c r="BM150" s="17" t="s">
        <v>1019</v>
      </c>
    </row>
    <row r="151" spans="2:65" s="1" customFormat="1" ht="6.95" customHeight="1">
      <c r="B151" s="46"/>
      <c r="C151" s="47"/>
      <c r="D151" s="47"/>
      <c r="E151" s="47"/>
      <c r="F151" s="47"/>
      <c r="G151" s="47"/>
      <c r="H151" s="47"/>
      <c r="I151" s="134"/>
      <c r="J151" s="47"/>
      <c r="K151" s="47"/>
      <c r="L151" s="38"/>
    </row>
  </sheetData>
  <sheetProtection algorithmName="SHA-512" hashValue="tSMsoWq8ar6PQI0k59pvJFNkOMbLtFYopRKDhqyYUDkzodFPgZYkXndMAh95QxlIclzYxQ3wshOAfmTL5fPsEA==" saltValue="4IMzaetTCLQYNzbi+5zZ4LK6wmO7uNwmVf0v9XlzG80BOdgroL9ZneBNZZn8T6y7D3Rdt4LtCFDejzoyvLYC+w==" spinCount="100000" sheet="1" objects="1" scenarios="1" formatColumns="0" formatRows="0" autoFilter="0"/>
  <autoFilter ref="C93:K150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96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85</v>
      </c>
    </row>
    <row r="4" spans="2:46" ht="24.95" customHeight="1">
      <c r="B4" s="20"/>
      <c r="D4" s="110" t="s">
        <v>109</v>
      </c>
      <c r="L4" s="20"/>
      <c r="M4" s="24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111" t="s">
        <v>16</v>
      </c>
      <c r="L6" s="20"/>
    </row>
    <row r="7" spans="2:46" ht="16.5" customHeight="1">
      <c r="B7" s="20"/>
      <c r="E7" s="370" t="str">
        <f>'Rekapitulace stavby'!K6</f>
        <v>Revitalizace ploch hřbitova, oprava objektu přípravny</v>
      </c>
      <c r="F7" s="371"/>
      <c r="G7" s="371"/>
      <c r="H7" s="371"/>
      <c r="L7" s="20"/>
    </row>
    <row r="8" spans="2:46" ht="12" customHeight="1">
      <c r="B8" s="20"/>
      <c r="D8" s="111" t="s">
        <v>110</v>
      </c>
      <c r="L8" s="20"/>
    </row>
    <row r="9" spans="2:46" s="1" customFormat="1" ht="16.5" customHeight="1">
      <c r="B9" s="38"/>
      <c r="E9" s="370" t="s">
        <v>291</v>
      </c>
      <c r="F9" s="373"/>
      <c r="G9" s="373"/>
      <c r="H9" s="373"/>
      <c r="I9" s="112"/>
      <c r="L9" s="38"/>
    </row>
    <row r="10" spans="2:46" s="1" customFormat="1" ht="12" customHeight="1">
      <c r="B10" s="38"/>
      <c r="D10" s="111" t="s">
        <v>907</v>
      </c>
      <c r="I10" s="112"/>
      <c r="L10" s="38"/>
    </row>
    <row r="11" spans="2:46" s="1" customFormat="1" ht="36.950000000000003" customHeight="1">
      <c r="B11" s="38"/>
      <c r="E11" s="372" t="s">
        <v>1020</v>
      </c>
      <c r="F11" s="373"/>
      <c r="G11" s="373"/>
      <c r="H11" s="373"/>
      <c r="I11" s="112"/>
      <c r="L11" s="38"/>
    </row>
    <row r="12" spans="2:46" s="1" customFormat="1" ht="11.25">
      <c r="B12" s="38"/>
      <c r="I12" s="112"/>
      <c r="L12" s="38"/>
    </row>
    <row r="13" spans="2:46" s="1" customFormat="1" ht="12" customHeight="1">
      <c r="B13" s="38"/>
      <c r="D13" s="111" t="s">
        <v>18</v>
      </c>
      <c r="F13" s="17" t="s">
        <v>19</v>
      </c>
      <c r="I13" s="113" t="s">
        <v>20</v>
      </c>
      <c r="J13" s="17" t="s">
        <v>19</v>
      </c>
      <c r="L13" s="38"/>
    </row>
    <row r="14" spans="2:46" s="1" customFormat="1" ht="12" customHeight="1">
      <c r="B14" s="38"/>
      <c r="D14" s="111" t="s">
        <v>21</v>
      </c>
      <c r="F14" s="17" t="s">
        <v>22</v>
      </c>
      <c r="I14" s="113" t="s">
        <v>23</v>
      </c>
      <c r="J14" s="114" t="str">
        <f>'Rekapitulace stavby'!AN8</f>
        <v>4. 1. 2019</v>
      </c>
      <c r="L14" s="38"/>
    </row>
    <row r="15" spans="2:46" s="1" customFormat="1" ht="10.9" customHeight="1">
      <c r="B15" s="38"/>
      <c r="I15" s="112"/>
      <c r="L15" s="38"/>
    </row>
    <row r="16" spans="2:46" s="1" customFormat="1" ht="12" customHeight="1">
      <c r="B16" s="38"/>
      <c r="D16" s="111" t="s">
        <v>25</v>
      </c>
      <c r="I16" s="113" t="s">
        <v>26</v>
      </c>
      <c r="J16" s="17" t="s">
        <v>27</v>
      </c>
      <c r="L16" s="38"/>
    </row>
    <row r="17" spans="2:12" s="1" customFormat="1" ht="18" customHeight="1">
      <c r="B17" s="38"/>
      <c r="E17" s="17" t="s">
        <v>28</v>
      </c>
      <c r="I17" s="113" t="s">
        <v>29</v>
      </c>
      <c r="J17" s="17" t="s">
        <v>30</v>
      </c>
      <c r="L17" s="38"/>
    </row>
    <row r="18" spans="2:12" s="1" customFormat="1" ht="6.95" customHeight="1">
      <c r="B18" s="38"/>
      <c r="I18" s="112"/>
      <c r="L18" s="38"/>
    </row>
    <row r="19" spans="2:12" s="1" customFormat="1" ht="12" customHeight="1">
      <c r="B19" s="38"/>
      <c r="D19" s="111" t="s">
        <v>31</v>
      </c>
      <c r="I19" s="113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74" t="str">
        <f>'Rekapitulace stavby'!E14</f>
        <v>Vyplň údaj</v>
      </c>
      <c r="F20" s="375"/>
      <c r="G20" s="375"/>
      <c r="H20" s="375"/>
      <c r="I20" s="113" t="s">
        <v>29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2"/>
      <c r="L21" s="38"/>
    </row>
    <row r="22" spans="2:12" s="1" customFormat="1" ht="12" customHeight="1">
      <c r="B22" s="38"/>
      <c r="D22" s="111" t="s">
        <v>33</v>
      </c>
      <c r="I22" s="113" t="s">
        <v>26</v>
      </c>
      <c r="J22" s="17" t="s">
        <v>34</v>
      </c>
      <c r="L22" s="38"/>
    </row>
    <row r="23" spans="2:12" s="1" customFormat="1" ht="18" customHeight="1">
      <c r="B23" s="38"/>
      <c r="E23" s="17" t="s">
        <v>35</v>
      </c>
      <c r="I23" s="113" t="s">
        <v>29</v>
      </c>
      <c r="J23" s="17" t="s">
        <v>19</v>
      </c>
      <c r="L23" s="38"/>
    </row>
    <row r="24" spans="2:12" s="1" customFormat="1" ht="6.95" customHeight="1">
      <c r="B24" s="38"/>
      <c r="I24" s="112"/>
      <c r="L24" s="38"/>
    </row>
    <row r="25" spans="2:12" s="1" customFormat="1" ht="12" customHeight="1">
      <c r="B25" s="38"/>
      <c r="D25" s="111" t="s">
        <v>37</v>
      </c>
      <c r="I25" s="113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3" t="s">
        <v>29</v>
      </c>
      <c r="J26" s="17" t="str">
        <f>IF('Rekapitulace stavby'!AN20="","",'Rekapitulace stavby'!AN20)</f>
        <v/>
      </c>
      <c r="L26" s="38"/>
    </row>
    <row r="27" spans="2:12" s="1" customFormat="1" ht="6.95" customHeight="1">
      <c r="B27" s="38"/>
      <c r="I27" s="112"/>
      <c r="L27" s="38"/>
    </row>
    <row r="28" spans="2:12" s="1" customFormat="1" ht="12" customHeight="1">
      <c r="B28" s="38"/>
      <c r="D28" s="111" t="s">
        <v>39</v>
      </c>
      <c r="I28" s="112"/>
      <c r="L28" s="38"/>
    </row>
    <row r="29" spans="2:12" s="7" customFormat="1" ht="16.5" customHeight="1">
      <c r="B29" s="115"/>
      <c r="E29" s="376" t="s">
        <v>19</v>
      </c>
      <c r="F29" s="376"/>
      <c r="G29" s="376"/>
      <c r="H29" s="376"/>
      <c r="I29" s="116"/>
      <c r="L29" s="115"/>
    </row>
    <row r="30" spans="2:12" s="1" customFormat="1" ht="6.95" customHeight="1">
      <c r="B30" s="38"/>
      <c r="I30" s="112"/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41</v>
      </c>
      <c r="I32" s="112"/>
      <c r="J32" s="119">
        <f>ROUND(J91, 2)</f>
        <v>0</v>
      </c>
      <c r="L32" s="38"/>
    </row>
    <row r="33" spans="2:12" s="1" customFormat="1" ht="6.95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5" customHeight="1">
      <c r="B34" s="38"/>
      <c r="F34" s="120" t="s">
        <v>43</v>
      </c>
      <c r="I34" s="121" t="s">
        <v>42</v>
      </c>
      <c r="J34" s="120" t="s">
        <v>44</v>
      </c>
      <c r="L34" s="38"/>
    </row>
    <row r="35" spans="2:12" s="1" customFormat="1" ht="14.45" customHeight="1">
      <c r="B35" s="38"/>
      <c r="D35" s="111" t="s">
        <v>45</v>
      </c>
      <c r="E35" s="111" t="s">
        <v>46</v>
      </c>
      <c r="F35" s="122">
        <f>ROUND((SUM(BE91:BE169)),  2)</f>
        <v>0</v>
      </c>
      <c r="I35" s="123">
        <v>0.21</v>
      </c>
      <c r="J35" s="122">
        <f>ROUND(((SUM(BE91:BE169))*I35),  2)</f>
        <v>0</v>
      </c>
      <c r="L35" s="38"/>
    </row>
    <row r="36" spans="2:12" s="1" customFormat="1" ht="14.45" customHeight="1">
      <c r="B36" s="38"/>
      <c r="E36" s="111" t="s">
        <v>47</v>
      </c>
      <c r="F36" s="122">
        <f>ROUND((SUM(BF91:BF169)),  2)</f>
        <v>0</v>
      </c>
      <c r="I36" s="123">
        <v>0.15</v>
      </c>
      <c r="J36" s="122">
        <f>ROUND(((SUM(BF91:BF169))*I36),  2)</f>
        <v>0</v>
      </c>
      <c r="L36" s="38"/>
    </row>
    <row r="37" spans="2:12" s="1" customFormat="1" ht="14.45" hidden="1" customHeight="1">
      <c r="B37" s="38"/>
      <c r="E37" s="111" t="s">
        <v>48</v>
      </c>
      <c r="F37" s="122">
        <f>ROUND((SUM(BG91:BG169)),  2)</f>
        <v>0</v>
      </c>
      <c r="I37" s="123">
        <v>0.21</v>
      </c>
      <c r="J37" s="122">
        <f>0</f>
        <v>0</v>
      </c>
      <c r="L37" s="38"/>
    </row>
    <row r="38" spans="2:12" s="1" customFormat="1" ht="14.45" hidden="1" customHeight="1">
      <c r="B38" s="38"/>
      <c r="E38" s="111" t="s">
        <v>49</v>
      </c>
      <c r="F38" s="122">
        <f>ROUND((SUM(BH91:BH169)),  2)</f>
        <v>0</v>
      </c>
      <c r="I38" s="123">
        <v>0.15</v>
      </c>
      <c r="J38" s="122">
        <f>0</f>
        <v>0</v>
      </c>
      <c r="L38" s="38"/>
    </row>
    <row r="39" spans="2:12" s="1" customFormat="1" ht="14.45" hidden="1" customHeight="1">
      <c r="B39" s="38"/>
      <c r="E39" s="111" t="s">
        <v>50</v>
      </c>
      <c r="F39" s="122">
        <f>ROUND((SUM(BI91:BI169)),  2)</f>
        <v>0</v>
      </c>
      <c r="I39" s="123">
        <v>0</v>
      </c>
      <c r="J39" s="122">
        <f>0</f>
        <v>0</v>
      </c>
      <c r="L39" s="38"/>
    </row>
    <row r="40" spans="2:12" s="1" customFormat="1" ht="6.95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51</v>
      </c>
      <c r="E41" s="126"/>
      <c r="F41" s="126"/>
      <c r="G41" s="127" t="s">
        <v>52</v>
      </c>
      <c r="H41" s="128" t="s">
        <v>53</v>
      </c>
      <c r="I41" s="129"/>
      <c r="J41" s="130">
        <f>SUM(J32:J39)</f>
        <v>0</v>
      </c>
      <c r="K41" s="131"/>
      <c r="L41" s="38"/>
    </row>
    <row r="42" spans="2:12" s="1" customFormat="1" ht="14.45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5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5" customHeight="1">
      <c r="B47" s="34"/>
      <c r="C47" s="23" t="s">
        <v>112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47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47" s="1" customFormat="1" ht="16.5" customHeight="1">
      <c r="B50" s="34"/>
      <c r="C50" s="35"/>
      <c r="D50" s="35"/>
      <c r="E50" s="377" t="str">
        <f>E7</f>
        <v>Revitalizace ploch hřbitova, oprava objektu přípravny</v>
      </c>
      <c r="F50" s="378"/>
      <c r="G50" s="378"/>
      <c r="H50" s="378"/>
      <c r="I50" s="112"/>
      <c r="J50" s="35"/>
      <c r="K50" s="35"/>
      <c r="L50" s="38"/>
    </row>
    <row r="51" spans="2:47" ht="12" customHeight="1">
      <c r="B51" s="21"/>
      <c r="C51" s="29" t="s">
        <v>110</v>
      </c>
      <c r="D51" s="22"/>
      <c r="E51" s="22"/>
      <c r="F51" s="22"/>
      <c r="G51" s="22"/>
      <c r="H51" s="22"/>
      <c r="J51" s="22"/>
      <c r="K51" s="22"/>
      <c r="L51" s="20"/>
    </row>
    <row r="52" spans="2:47" s="1" customFormat="1" ht="16.5" customHeight="1">
      <c r="B52" s="34"/>
      <c r="C52" s="35"/>
      <c r="D52" s="35"/>
      <c r="E52" s="377" t="s">
        <v>291</v>
      </c>
      <c r="F52" s="345"/>
      <c r="G52" s="345"/>
      <c r="H52" s="345"/>
      <c r="I52" s="112"/>
      <c r="J52" s="35"/>
      <c r="K52" s="35"/>
      <c r="L52" s="38"/>
    </row>
    <row r="53" spans="2:47" s="1" customFormat="1" ht="12" customHeight="1">
      <c r="B53" s="34"/>
      <c r="C53" s="29" t="s">
        <v>907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47" s="1" customFormat="1" ht="16.5" customHeight="1">
      <c r="B54" s="34"/>
      <c r="C54" s="35"/>
      <c r="D54" s="35"/>
      <c r="E54" s="346" t="str">
        <f>E11</f>
        <v>02 - Elektroinstalace, hromosvod</v>
      </c>
      <c r="F54" s="345"/>
      <c r="G54" s="345"/>
      <c r="H54" s="345"/>
      <c r="I54" s="112"/>
      <c r="J54" s="35"/>
      <c r="K54" s="35"/>
      <c r="L54" s="38"/>
    </row>
    <row r="55" spans="2:47" s="1" customFormat="1" ht="6.95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47" s="1" customFormat="1" ht="12" customHeight="1">
      <c r="B56" s="34"/>
      <c r="C56" s="29" t="s">
        <v>21</v>
      </c>
      <c r="D56" s="35"/>
      <c r="E56" s="35"/>
      <c r="F56" s="27" t="str">
        <f>F14</f>
        <v>Šenov u Nového Jičína</v>
      </c>
      <c r="G56" s="35"/>
      <c r="H56" s="35"/>
      <c r="I56" s="113" t="s">
        <v>23</v>
      </c>
      <c r="J56" s="55" t="str">
        <f>IF(J14="","",J14)</f>
        <v>4. 1. 2019</v>
      </c>
      <c r="K56" s="35"/>
      <c r="L56" s="38"/>
    </row>
    <row r="57" spans="2:47" s="1" customFormat="1" ht="6.95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47" s="1" customFormat="1" ht="13.7" customHeight="1">
      <c r="B58" s="34"/>
      <c r="C58" s="29" t="s">
        <v>25</v>
      </c>
      <c r="D58" s="35"/>
      <c r="E58" s="35"/>
      <c r="F58" s="27" t="str">
        <f>E17</f>
        <v>Obec Šenov u Nového Jičína</v>
      </c>
      <c r="G58" s="35"/>
      <c r="H58" s="35"/>
      <c r="I58" s="113" t="s">
        <v>33</v>
      </c>
      <c r="J58" s="32" t="str">
        <f>E23</f>
        <v>Ing. arch. Zdeněk Tupý</v>
      </c>
      <c r="K58" s="35"/>
      <c r="L58" s="38"/>
    </row>
    <row r="59" spans="2:47" s="1" customFormat="1" ht="13.7" customHeight="1">
      <c r="B59" s="34"/>
      <c r="C59" s="29" t="s">
        <v>31</v>
      </c>
      <c r="D59" s="35"/>
      <c r="E59" s="35"/>
      <c r="F59" s="27" t="str">
        <f>IF(E20="","",E20)</f>
        <v>Vyplň údaj</v>
      </c>
      <c r="G59" s="35"/>
      <c r="H59" s="35"/>
      <c r="I59" s="113" t="s">
        <v>37</v>
      </c>
      <c r="J59" s="32" t="str">
        <f>E26</f>
        <v xml:space="preserve"> </v>
      </c>
      <c r="K59" s="35"/>
      <c r="L59" s="38"/>
    </row>
    <row r="60" spans="2:47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47" s="1" customFormat="1" ht="29.25" customHeight="1">
      <c r="B61" s="34"/>
      <c r="C61" s="138" t="s">
        <v>113</v>
      </c>
      <c r="D61" s="139"/>
      <c r="E61" s="139"/>
      <c r="F61" s="139"/>
      <c r="G61" s="139"/>
      <c r="H61" s="139"/>
      <c r="I61" s="140"/>
      <c r="J61" s="141" t="s">
        <v>114</v>
      </c>
      <c r="K61" s="139"/>
      <c r="L61" s="38"/>
    </row>
    <row r="62" spans="2:47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9" customHeight="1">
      <c r="B63" s="34"/>
      <c r="C63" s="142" t="s">
        <v>73</v>
      </c>
      <c r="D63" s="35"/>
      <c r="E63" s="35"/>
      <c r="F63" s="35"/>
      <c r="G63" s="35"/>
      <c r="H63" s="35"/>
      <c r="I63" s="112"/>
      <c r="J63" s="73">
        <f>J91</f>
        <v>0</v>
      </c>
      <c r="K63" s="35"/>
      <c r="L63" s="38"/>
      <c r="AU63" s="17" t="s">
        <v>115</v>
      </c>
    </row>
    <row r="64" spans="2:47" s="8" customFormat="1" ht="24.95" customHeight="1">
      <c r="B64" s="143"/>
      <c r="C64" s="144"/>
      <c r="D64" s="145" t="s">
        <v>1021</v>
      </c>
      <c r="E64" s="146"/>
      <c r="F64" s="146"/>
      <c r="G64" s="146"/>
      <c r="H64" s="146"/>
      <c r="I64" s="147"/>
      <c r="J64" s="148">
        <f>J92</f>
        <v>0</v>
      </c>
      <c r="K64" s="144"/>
      <c r="L64" s="149"/>
    </row>
    <row r="65" spans="2:12" s="8" customFormat="1" ht="24.95" customHeight="1">
      <c r="B65" s="143"/>
      <c r="C65" s="144"/>
      <c r="D65" s="145" t="s">
        <v>1022</v>
      </c>
      <c r="E65" s="146"/>
      <c r="F65" s="146"/>
      <c r="G65" s="146"/>
      <c r="H65" s="146"/>
      <c r="I65" s="147"/>
      <c r="J65" s="148">
        <f>J93</f>
        <v>0</v>
      </c>
      <c r="K65" s="144"/>
      <c r="L65" s="149"/>
    </row>
    <row r="66" spans="2:12" s="9" customFormat="1" ht="19.899999999999999" customHeight="1">
      <c r="B66" s="150"/>
      <c r="C66" s="94"/>
      <c r="D66" s="151" t="s">
        <v>1023</v>
      </c>
      <c r="E66" s="152"/>
      <c r="F66" s="152"/>
      <c r="G66" s="152"/>
      <c r="H66" s="152"/>
      <c r="I66" s="153"/>
      <c r="J66" s="154">
        <f>J94</f>
        <v>0</v>
      </c>
      <c r="K66" s="94"/>
      <c r="L66" s="155"/>
    </row>
    <row r="67" spans="2:12" s="9" customFormat="1" ht="19.899999999999999" customHeight="1">
      <c r="B67" s="150"/>
      <c r="C67" s="94"/>
      <c r="D67" s="151" t="s">
        <v>1024</v>
      </c>
      <c r="E67" s="152"/>
      <c r="F67" s="152"/>
      <c r="G67" s="152"/>
      <c r="H67" s="152"/>
      <c r="I67" s="153"/>
      <c r="J67" s="154">
        <f>J127</f>
        <v>0</v>
      </c>
      <c r="K67" s="94"/>
      <c r="L67" s="155"/>
    </row>
    <row r="68" spans="2:12" s="9" customFormat="1" ht="19.899999999999999" customHeight="1">
      <c r="B68" s="150"/>
      <c r="C68" s="94"/>
      <c r="D68" s="151" t="s">
        <v>1025</v>
      </c>
      <c r="E68" s="152"/>
      <c r="F68" s="152"/>
      <c r="G68" s="152"/>
      <c r="H68" s="152"/>
      <c r="I68" s="153"/>
      <c r="J68" s="154">
        <f>J157</f>
        <v>0</v>
      </c>
      <c r="K68" s="94"/>
      <c r="L68" s="155"/>
    </row>
    <row r="69" spans="2:12" s="9" customFormat="1" ht="19.899999999999999" customHeight="1">
      <c r="B69" s="150"/>
      <c r="C69" s="94"/>
      <c r="D69" s="151" t="s">
        <v>1026</v>
      </c>
      <c r="E69" s="152"/>
      <c r="F69" s="152"/>
      <c r="G69" s="152"/>
      <c r="H69" s="152"/>
      <c r="I69" s="153"/>
      <c r="J69" s="154">
        <f>J164</f>
        <v>0</v>
      </c>
      <c r="K69" s="94"/>
      <c r="L69" s="155"/>
    </row>
    <row r="70" spans="2:12" s="1" customFormat="1" ht="21.75" customHeight="1">
      <c r="B70" s="34"/>
      <c r="C70" s="35"/>
      <c r="D70" s="35"/>
      <c r="E70" s="35"/>
      <c r="F70" s="35"/>
      <c r="G70" s="35"/>
      <c r="H70" s="35"/>
      <c r="I70" s="112"/>
      <c r="J70" s="35"/>
      <c r="K70" s="35"/>
      <c r="L70" s="38"/>
    </row>
    <row r="71" spans="2:12" s="1" customFormat="1" ht="6.95" customHeight="1">
      <c r="B71" s="46"/>
      <c r="C71" s="47"/>
      <c r="D71" s="47"/>
      <c r="E71" s="47"/>
      <c r="F71" s="47"/>
      <c r="G71" s="47"/>
      <c r="H71" s="47"/>
      <c r="I71" s="134"/>
      <c r="J71" s="47"/>
      <c r="K71" s="47"/>
      <c r="L71" s="38"/>
    </row>
    <row r="75" spans="2:12" s="1" customFormat="1" ht="6.95" customHeight="1">
      <c r="B75" s="48"/>
      <c r="C75" s="49"/>
      <c r="D75" s="49"/>
      <c r="E75" s="49"/>
      <c r="F75" s="49"/>
      <c r="G75" s="49"/>
      <c r="H75" s="49"/>
      <c r="I75" s="137"/>
      <c r="J75" s="49"/>
      <c r="K75" s="49"/>
      <c r="L75" s="38"/>
    </row>
    <row r="76" spans="2:12" s="1" customFormat="1" ht="24.95" customHeight="1">
      <c r="B76" s="34"/>
      <c r="C76" s="23" t="s">
        <v>127</v>
      </c>
      <c r="D76" s="35"/>
      <c r="E76" s="35"/>
      <c r="F76" s="35"/>
      <c r="G76" s="35"/>
      <c r="H76" s="35"/>
      <c r="I76" s="112"/>
      <c r="J76" s="35"/>
      <c r="K76" s="35"/>
      <c r="L76" s="38"/>
    </row>
    <row r="77" spans="2:12" s="1" customFormat="1" ht="6.95" customHeight="1">
      <c r="B77" s="34"/>
      <c r="C77" s="35"/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2" customHeight="1">
      <c r="B78" s="34"/>
      <c r="C78" s="29" t="s">
        <v>16</v>
      </c>
      <c r="D78" s="35"/>
      <c r="E78" s="35"/>
      <c r="F78" s="35"/>
      <c r="G78" s="35"/>
      <c r="H78" s="35"/>
      <c r="I78" s="112"/>
      <c r="J78" s="35"/>
      <c r="K78" s="35"/>
      <c r="L78" s="38"/>
    </row>
    <row r="79" spans="2:12" s="1" customFormat="1" ht="16.5" customHeight="1">
      <c r="B79" s="34"/>
      <c r="C79" s="35"/>
      <c r="D79" s="35"/>
      <c r="E79" s="377" t="str">
        <f>E7</f>
        <v>Revitalizace ploch hřbitova, oprava objektu přípravny</v>
      </c>
      <c r="F79" s="378"/>
      <c r="G79" s="378"/>
      <c r="H79" s="378"/>
      <c r="I79" s="112"/>
      <c r="J79" s="35"/>
      <c r="K79" s="35"/>
      <c r="L79" s="38"/>
    </row>
    <row r="80" spans="2:12" ht="12" customHeight="1">
      <c r="B80" s="21"/>
      <c r="C80" s="29" t="s">
        <v>110</v>
      </c>
      <c r="D80" s="22"/>
      <c r="E80" s="22"/>
      <c r="F80" s="22"/>
      <c r="G80" s="22"/>
      <c r="H80" s="22"/>
      <c r="J80" s="22"/>
      <c r="K80" s="22"/>
      <c r="L80" s="20"/>
    </row>
    <row r="81" spans="2:65" s="1" customFormat="1" ht="16.5" customHeight="1">
      <c r="B81" s="34"/>
      <c r="C81" s="35"/>
      <c r="D81" s="35"/>
      <c r="E81" s="377" t="s">
        <v>291</v>
      </c>
      <c r="F81" s="345"/>
      <c r="G81" s="345"/>
      <c r="H81" s="345"/>
      <c r="I81" s="112"/>
      <c r="J81" s="35"/>
      <c r="K81" s="35"/>
      <c r="L81" s="38"/>
    </row>
    <row r="82" spans="2:65" s="1" customFormat="1" ht="12" customHeight="1">
      <c r="B82" s="34"/>
      <c r="C82" s="29" t="s">
        <v>907</v>
      </c>
      <c r="D82" s="35"/>
      <c r="E82" s="35"/>
      <c r="F82" s="35"/>
      <c r="G82" s="35"/>
      <c r="H82" s="35"/>
      <c r="I82" s="112"/>
      <c r="J82" s="35"/>
      <c r="K82" s="35"/>
      <c r="L82" s="38"/>
    </row>
    <row r="83" spans="2:65" s="1" customFormat="1" ht="16.5" customHeight="1">
      <c r="B83" s="34"/>
      <c r="C83" s="35"/>
      <c r="D83" s="35"/>
      <c r="E83" s="346" t="str">
        <f>E11</f>
        <v>02 - Elektroinstalace, hromosvod</v>
      </c>
      <c r="F83" s="345"/>
      <c r="G83" s="345"/>
      <c r="H83" s="345"/>
      <c r="I83" s="112"/>
      <c r="J83" s="35"/>
      <c r="K83" s="35"/>
      <c r="L83" s="38"/>
    </row>
    <row r="84" spans="2:65" s="1" customFormat="1" ht="6.9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65" s="1" customFormat="1" ht="12" customHeight="1">
      <c r="B85" s="34"/>
      <c r="C85" s="29" t="s">
        <v>21</v>
      </c>
      <c r="D85" s="35"/>
      <c r="E85" s="35"/>
      <c r="F85" s="27" t="str">
        <f>F14</f>
        <v>Šenov u Nového Jičína</v>
      </c>
      <c r="G85" s="35"/>
      <c r="H85" s="35"/>
      <c r="I85" s="113" t="s">
        <v>23</v>
      </c>
      <c r="J85" s="55" t="str">
        <f>IF(J14="","",J14)</f>
        <v>4. 1. 2019</v>
      </c>
      <c r="K85" s="35"/>
      <c r="L85" s="38"/>
    </row>
    <row r="86" spans="2:65" s="1" customFormat="1" ht="6.95" customHeight="1">
      <c r="B86" s="34"/>
      <c r="C86" s="35"/>
      <c r="D86" s="35"/>
      <c r="E86" s="35"/>
      <c r="F86" s="35"/>
      <c r="G86" s="35"/>
      <c r="H86" s="35"/>
      <c r="I86" s="112"/>
      <c r="J86" s="35"/>
      <c r="K86" s="35"/>
      <c r="L86" s="38"/>
    </row>
    <row r="87" spans="2:65" s="1" customFormat="1" ht="13.7" customHeight="1">
      <c r="B87" s="34"/>
      <c r="C87" s="29" t="s">
        <v>25</v>
      </c>
      <c r="D87" s="35"/>
      <c r="E87" s="35"/>
      <c r="F87" s="27" t="str">
        <f>E17</f>
        <v>Obec Šenov u Nového Jičína</v>
      </c>
      <c r="G87" s="35"/>
      <c r="H87" s="35"/>
      <c r="I87" s="113" t="s">
        <v>33</v>
      </c>
      <c r="J87" s="32" t="str">
        <f>E23</f>
        <v>Ing. arch. Zdeněk Tupý</v>
      </c>
      <c r="K87" s="35"/>
      <c r="L87" s="38"/>
    </row>
    <row r="88" spans="2:65" s="1" customFormat="1" ht="13.7" customHeight="1">
      <c r="B88" s="34"/>
      <c r="C88" s="29" t="s">
        <v>31</v>
      </c>
      <c r="D88" s="35"/>
      <c r="E88" s="35"/>
      <c r="F88" s="27" t="str">
        <f>IF(E20="","",E20)</f>
        <v>Vyplň údaj</v>
      </c>
      <c r="G88" s="35"/>
      <c r="H88" s="35"/>
      <c r="I88" s="113" t="s">
        <v>37</v>
      </c>
      <c r="J88" s="32" t="str">
        <f>E26</f>
        <v xml:space="preserve"> </v>
      </c>
      <c r="K88" s="35"/>
      <c r="L88" s="38"/>
    </row>
    <row r="89" spans="2:65" s="1" customFormat="1" ht="10.35" customHeight="1">
      <c r="B89" s="34"/>
      <c r="C89" s="35"/>
      <c r="D89" s="35"/>
      <c r="E89" s="35"/>
      <c r="F89" s="35"/>
      <c r="G89" s="35"/>
      <c r="H89" s="35"/>
      <c r="I89" s="112"/>
      <c r="J89" s="35"/>
      <c r="K89" s="35"/>
      <c r="L89" s="38"/>
    </row>
    <row r="90" spans="2:65" s="10" customFormat="1" ht="29.25" customHeight="1">
      <c r="B90" s="156"/>
      <c r="C90" s="157" t="s">
        <v>128</v>
      </c>
      <c r="D90" s="158" t="s">
        <v>60</v>
      </c>
      <c r="E90" s="158" t="s">
        <v>56</v>
      </c>
      <c r="F90" s="158" t="s">
        <v>57</v>
      </c>
      <c r="G90" s="158" t="s">
        <v>129</v>
      </c>
      <c r="H90" s="158" t="s">
        <v>130</v>
      </c>
      <c r="I90" s="159" t="s">
        <v>131</v>
      </c>
      <c r="J90" s="158" t="s">
        <v>114</v>
      </c>
      <c r="K90" s="160" t="s">
        <v>132</v>
      </c>
      <c r="L90" s="161"/>
      <c r="M90" s="64" t="s">
        <v>19</v>
      </c>
      <c r="N90" s="65" t="s">
        <v>45</v>
      </c>
      <c r="O90" s="65" t="s">
        <v>133</v>
      </c>
      <c r="P90" s="65" t="s">
        <v>134</v>
      </c>
      <c r="Q90" s="65" t="s">
        <v>135</v>
      </c>
      <c r="R90" s="65" t="s">
        <v>136</v>
      </c>
      <c r="S90" s="65" t="s">
        <v>137</v>
      </c>
      <c r="T90" s="66" t="s">
        <v>138</v>
      </c>
    </row>
    <row r="91" spans="2:65" s="1" customFormat="1" ht="22.9" customHeight="1">
      <c r="B91" s="34"/>
      <c r="C91" s="71" t="s">
        <v>139</v>
      </c>
      <c r="D91" s="35"/>
      <c r="E91" s="35"/>
      <c r="F91" s="35"/>
      <c r="G91" s="35"/>
      <c r="H91" s="35"/>
      <c r="I91" s="112"/>
      <c r="J91" s="162">
        <f>BK91</f>
        <v>0</v>
      </c>
      <c r="K91" s="35"/>
      <c r="L91" s="38"/>
      <c r="M91" s="67"/>
      <c r="N91" s="68"/>
      <c r="O91" s="68"/>
      <c r="P91" s="163">
        <f>P92+P93</f>
        <v>0</v>
      </c>
      <c r="Q91" s="68"/>
      <c r="R91" s="163">
        <f>R92+R93</f>
        <v>0</v>
      </c>
      <c r="S91" s="68"/>
      <c r="T91" s="164">
        <f>T92+T93</f>
        <v>0</v>
      </c>
      <c r="AT91" s="17" t="s">
        <v>74</v>
      </c>
      <c r="AU91" s="17" t="s">
        <v>115</v>
      </c>
      <c r="BK91" s="165">
        <f>BK92+BK93</f>
        <v>0</v>
      </c>
    </row>
    <row r="92" spans="2:65" s="11" customFormat="1" ht="25.9" customHeight="1">
      <c r="B92" s="166"/>
      <c r="C92" s="167"/>
      <c r="D92" s="168" t="s">
        <v>74</v>
      </c>
      <c r="E92" s="169" t="s">
        <v>140</v>
      </c>
      <c r="F92" s="169" t="s">
        <v>140</v>
      </c>
      <c r="G92" s="167"/>
      <c r="H92" s="167"/>
      <c r="I92" s="170"/>
      <c r="J92" s="171">
        <f>BK92</f>
        <v>0</v>
      </c>
      <c r="K92" s="167"/>
      <c r="L92" s="172"/>
      <c r="M92" s="173"/>
      <c r="N92" s="174"/>
      <c r="O92" s="174"/>
      <c r="P92" s="175">
        <v>0</v>
      </c>
      <c r="Q92" s="174"/>
      <c r="R92" s="175">
        <v>0</v>
      </c>
      <c r="S92" s="174"/>
      <c r="T92" s="176">
        <v>0</v>
      </c>
      <c r="AR92" s="177" t="s">
        <v>83</v>
      </c>
      <c r="AT92" s="178" t="s">
        <v>74</v>
      </c>
      <c r="AU92" s="178" t="s">
        <v>75</v>
      </c>
      <c r="AY92" s="177" t="s">
        <v>142</v>
      </c>
      <c r="BK92" s="179">
        <v>0</v>
      </c>
    </row>
    <row r="93" spans="2:65" s="11" customFormat="1" ht="25.9" customHeight="1">
      <c r="B93" s="166"/>
      <c r="C93" s="167"/>
      <c r="D93" s="168" t="s">
        <v>74</v>
      </c>
      <c r="E93" s="169" t="s">
        <v>1027</v>
      </c>
      <c r="F93" s="169" t="s">
        <v>1028</v>
      </c>
      <c r="G93" s="167"/>
      <c r="H93" s="167"/>
      <c r="I93" s="170"/>
      <c r="J93" s="171">
        <f>BK93</f>
        <v>0</v>
      </c>
      <c r="K93" s="167"/>
      <c r="L93" s="172"/>
      <c r="M93" s="173"/>
      <c r="N93" s="174"/>
      <c r="O93" s="174"/>
      <c r="P93" s="175">
        <f>P94+P127+P157+P164</f>
        <v>0</v>
      </c>
      <c r="Q93" s="174"/>
      <c r="R93" s="175">
        <f>R94+R127+R157+R164</f>
        <v>0</v>
      </c>
      <c r="S93" s="174"/>
      <c r="T93" s="176">
        <f>T94+T127+T157+T164</f>
        <v>0</v>
      </c>
      <c r="AR93" s="177" t="s">
        <v>158</v>
      </c>
      <c r="AT93" s="178" t="s">
        <v>74</v>
      </c>
      <c r="AU93" s="178" t="s">
        <v>75</v>
      </c>
      <c r="AY93" s="177" t="s">
        <v>142</v>
      </c>
      <c r="BK93" s="179">
        <f>BK94+BK127+BK157+BK164</f>
        <v>0</v>
      </c>
    </row>
    <row r="94" spans="2:65" s="11" customFormat="1" ht="22.9" customHeight="1">
      <c r="B94" s="166"/>
      <c r="C94" s="167"/>
      <c r="D94" s="168" t="s">
        <v>74</v>
      </c>
      <c r="E94" s="180" t="s">
        <v>1029</v>
      </c>
      <c r="F94" s="180" t="s">
        <v>1030</v>
      </c>
      <c r="G94" s="167"/>
      <c r="H94" s="167"/>
      <c r="I94" s="170"/>
      <c r="J94" s="181">
        <f>BK94</f>
        <v>0</v>
      </c>
      <c r="K94" s="167"/>
      <c r="L94" s="172"/>
      <c r="M94" s="173"/>
      <c r="N94" s="174"/>
      <c r="O94" s="174"/>
      <c r="P94" s="175">
        <f>SUM(P95:P126)</f>
        <v>0</v>
      </c>
      <c r="Q94" s="174"/>
      <c r="R94" s="175">
        <f>SUM(R95:R126)</f>
        <v>0</v>
      </c>
      <c r="S94" s="174"/>
      <c r="T94" s="176">
        <f>SUM(T95:T126)</f>
        <v>0</v>
      </c>
      <c r="AR94" s="177" t="s">
        <v>158</v>
      </c>
      <c r="AT94" s="178" t="s">
        <v>74</v>
      </c>
      <c r="AU94" s="178" t="s">
        <v>83</v>
      </c>
      <c r="AY94" s="177" t="s">
        <v>142</v>
      </c>
      <c r="BK94" s="179">
        <f>SUM(BK95:BK126)</f>
        <v>0</v>
      </c>
    </row>
    <row r="95" spans="2:65" s="1" customFormat="1" ht="16.5" customHeight="1">
      <c r="B95" s="34"/>
      <c r="C95" s="232" t="s">
        <v>83</v>
      </c>
      <c r="D95" s="232" t="s">
        <v>608</v>
      </c>
      <c r="E95" s="233" t="s">
        <v>1031</v>
      </c>
      <c r="F95" s="234" t="s">
        <v>1032</v>
      </c>
      <c r="G95" s="235" t="s">
        <v>1033</v>
      </c>
      <c r="H95" s="236">
        <v>4</v>
      </c>
      <c r="I95" s="237"/>
      <c r="J95" s="238">
        <f t="shared" ref="J95:J126" si="0">ROUND(I95*H95,2)</f>
        <v>0</v>
      </c>
      <c r="K95" s="234" t="s">
        <v>19</v>
      </c>
      <c r="L95" s="239"/>
      <c r="M95" s="240" t="s">
        <v>19</v>
      </c>
      <c r="N95" s="241" t="s">
        <v>46</v>
      </c>
      <c r="O95" s="60"/>
      <c r="P95" s="191">
        <f t="shared" ref="P95:P126" si="1">O95*H95</f>
        <v>0</v>
      </c>
      <c r="Q95" s="191">
        <v>0</v>
      </c>
      <c r="R95" s="191">
        <f t="shared" ref="R95:R126" si="2">Q95*H95</f>
        <v>0</v>
      </c>
      <c r="S95" s="191">
        <v>0</v>
      </c>
      <c r="T95" s="192">
        <f t="shared" ref="T95:T126" si="3">S95*H95</f>
        <v>0</v>
      </c>
      <c r="AR95" s="17" t="s">
        <v>1034</v>
      </c>
      <c r="AT95" s="17" t="s">
        <v>608</v>
      </c>
      <c r="AU95" s="17" t="s">
        <v>85</v>
      </c>
      <c r="AY95" s="17" t="s">
        <v>142</v>
      </c>
      <c r="BE95" s="193">
        <f t="shared" ref="BE95:BE126" si="4">IF(N95="základní",J95,0)</f>
        <v>0</v>
      </c>
      <c r="BF95" s="193">
        <f t="shared" ref="BF95:BF126" si="5">IF(N95="snížená",J95,0)</f>
        <v>0</v>
      </c>
      <c r="BG95" s="193">
        <f t="shared" ref="BG95:BG126" si="6">IF(N95="zákl. přenesená",J95,0)</f>
        <v>0</v>
      </c>
      <c r="BH95" s="193">
        <f t="shared" ref="BH95:BH126" si="7">IF(N95="sníž. přenesená",J95,0)</f>
        <v>0</v>
      </c>
      <c r="BI95" s="193">
        <f t="shared" ref="BI95:BI126" si="8">IF(N95="nulová",J95,0)</f>
        <v>0</v>
      </c>
      <c r="BJ95" s="17" t="s">
        <v>83</v>
      </c>
      <c r="BK95" s="193">
        <f t="shared" ref="BK95:BK126" si="9">ROUND(I95*H95,2)</f>
        <v>0</v>
      </c>
      <c r="BL95" s="17" t="s">
        <v>602</v>
      </c>
      <c r="BM95" s="17" t="s">
        <v>1035</v>
      </c>
    </row>
    <row r="96" spans="2:65" s="1" customFormat="1" ht="16.5" customHeight="1">
      <c r="B96" s="34"/>
      <c r="C96" s="232" t="s">
        <v>85</v>
      </c>
      <c r="D96" s="232" t="s">
        <v>608</v>
      </c>
      <c r="E96" s="233" t="s">
        <v>1036</v>
      </c>
      <c r="F96" s="234" t="s">
        <v>1037</v>
      </c>
      <c r="G96" s="235" t="s">
        <v>1033</v>
      </c>
      <c r="H96" s="236">
        <v>2</v>
      </c>
      <c r="I96" s="237"/>
      <c r="J96" s="238">
        <f t="shared" si="0"/>
        <v>0</v>
      </c>
      <c r="K96" s="234" t="s">
        <v>19</v>
      </c>
      <c r="L96" s="239"/>
      <c r="M96" s="240" t="s">
        <v>19</v>
      </c>
      <c r="N96" s="241" t="s">
        <v>46</v>
      </c>
      <c r="O96" s="60"/>
      <c r="P96" s="191">
        <f t="shared" si="1"/>
        <v>0</v>
      </c>
      <c r="Q96" s="191">
        <v>0</v>
      </c>
      <c r="R96" s="191">
        <f t="shared" si="2"/>
        <v>0</v>
      </c>
      <c r="S96" s="191">
        <v>0</v>
      </c>
      <c r="T96" s="192">
        <f t="shared" si="3"/>
        <v>0</v>
      </c>
      <c r="AR96" s="17" t="s">
        <v>1034</v>
      </c>
      <c r="AT96" s="17" t="s">
        <v>608</v>
      </c>
      <c r="AU96" s="17" t="s">
        <v>85</v>
      </c>
      <c r="AY96" s="17" t="s">
        <v>142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7" t="s">
        <v>83</v>
      </c>
      <c r="BK96" s="193">
        <f t="shared" si="9"/>
        <v>0</v>
      </c>
      <c r="BL96" s="17" t="s">
        <v>602</v>
      </c>
      <c r="BM96" s="17" t="s">
        <v>1038</v>
      </c>
    </row>
    <row r="97" spans="2:65" s="1" customFormat="1" ht="16.5" customHeight="1">
      <c r="B97" s="34"/>
      <c r="C97" s="232" t="s">
        <v>158</v>
      </c>
      <c r="D97" s="232" t="s">
        <v>608</v>
      </c>
      <c r="E97" s="233" t="s">
        <v>1039</v>
      </c>
      <c r="F97" s="234" t="s">
        <v>1040</v>
      </c>
      <c r="G97" s="235" t="s">
        <v>1033</v>
      </c>
      <c r="H97" s="236">
        <v>2</v>
      </c>
      <c r="I97" s="237"/>
      <c r="J97" s="238">
        <f t="shared" si="0"/>
        <v>0</v>
      </c>
      <c r="K97" s="234" t="s">
        <v>19</v>
      </c>
      <c r="L97" s="239"/>
      <c r="M97" s="240" t="s">
        <v>19</v>
      </c>
      <c r="N97" s="241" t="s">
        <v>46</v>
      </c>
      <c r="O97" s="60"/>
      <c r="P97" s="191">
        <f t="shared" si="1"/>
        <v>0</v>
      </c>
      <c r="Q97" s="191">
        <v>0</v>
      </c>
      <c r="R97" s="191">
        <f t="shared" si="2"/>
        <v>0</v>
      </c>
      <c r="S97" s="191">
        <v>0</v>
      </c>
      <c r="T97" s="192">
        <f t="shared" si="3"/>
        <v>0</v>
      </c>
      <c r="AR97" s="17" t="s">
        <v>1034</v>
      </c>
      <c r="AT97" s="17" t="s">
        <v>608</v>
      </c>
      <c r="AU97" s="17" t="s">
        <v>85</v>
      </c>
      <c r="AY97" s="17" t="s">
        <v>142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7" t="s">
        <v>83</v>
      </c>
      <c r="BK97" s="193">
        <f t="shared" si="9"/>
        <v>0</v>
      </c>
      <c r="BL97" s="17" t="s">
        <v>602</v>
      </c>
      <c r="BM97" s="17" t="s">
        <v>1041</v>
      </c>
    </row>
    <row r="98" spans="2:65" s="1" customFormat="1" ht="16.5" customHeight="1">
      <c r="B98" s="34"/>
      <c r="C98" s="232" t="s">
        <v>149</v>
      </c>
      <c r="D98" s="232" t="s">
        <v>608</v>
      </c>
      <c r="E98" s="233" t="s">
        <v>1042</v>
      </c>
      <c r="F98" s="234" t="s">
        <v>1043</v>
      </c>
      <c r="G98" s="235" t="s">
        <v>1033</v>
      </c>
      <c r="H98" s="236">
        <v>6</v>
      </c>
      <c r="I98" s="237"/>
      <c r="J98" s="238">
        <f t="shared" si="0"/>
        <v>0</v>
      </c>
      <c r="K98" s="234" t="s">
        <v>19</v>
      </c>
      <c r="L98" s="239"/>
      <c r="M98" s="240" t="s">
        <v>19</v>
      </c>
      <c r="N98" s="241" t="s">
        <v>46</v>
      </c>
      <c r="O98" s="60"/>
      <c r="P98" s="191">
        <f t="shared" si="1"/>
        <v>0</v>
      </c>
      <c r="Q98" s="191">
        <v>0</v>
      </c>
      <c r="R98" s="191">
        <f t="shared" si="2"/>
        <v>0</v>
      </c>
      <c r="S98" s="191">
        <v>0</v>
      </c>
      <c r="T98" s="192">
        <f t="shared" si="3"/>
        <v>0</v>
      </c>
      <c r="AR98" s="17" t="s">
        <v>1034</v>
      </c>
      <c r="AT98" s="17" t="s">
        <v>608</v>
      </c>
      <c r="AU98" s="17" t="s">
        <v>85</v>
      </c>
      <c r="AY98" s="17" t="s">
        <v>142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7" t="s">
        <v>83</v>
      </c>
      <c r="BK98" s="193">
        <f t="shared" si="9"/>
        <v>0</v>
      </c>
      <c r="BL98" s="17" t="s">
        <v>602</v>
      </c>
      <c r="BM98" s="17" t="s">
        <v>1044</v>
      </c>
    </row>
    <row r="99" spans="2:65" s="1" customFormat="1" ht="16.5" customHeight="1">
      <c r="B99" s="34"/>
      <c r="C99" s="232" t="s">
        <v>170</v>
      </c>
      <c r="D99" s="232" t="s">
        <v>608</v>
      </c>
      <c r="E99" s="233" t="s">
        <v>1045</v>
      </c>
      <c r="F99" s="234" t="s">
        <v>1046</v>
      </c>
      <c r="G99" s="235" t="s">
        <v>1033</v>
      </c>
      <c r="H99" s="236">
        <v>6</v>
      </c>
      <c r="I99" s="237"/>
      <c r="J99" s="238">
        <f t="shared" si="0"/>
        <v>0</v>
      </c>
      <c r="K99" s="234" t="s">
        <v>19</v>
      </c>
      <c r="L99" s="239"/>
      <c r="M99" s="240" t="s">
        <v>19</v>
      </c>
      <c r="N99" s="241" t="s">
        <v>46</v>
      </c>
      <c r="O99" s="60"/>
      <c r="P99" s="191">
        <f t="shared" si="1"/>
        <v>0</v>
      </c>
      <c r="Q99" s="191">
        <v>0</v>
      </c>
      <c r="R99" s="191">
        <f t="shared" si="2"/>
        <v>0</v>
      </c>
      <c r="S99" s="191">
        <v>0</v>
      </c>
      <c r="T99" s="192">
        <f t="shared" si="3"/>
        <v>0</v>
      </c>
      <c r="AR99" s="17" t="s">
        <v>1034</v>
      </c>
      <c r="AT99" s="17" t="s">
        <v>608</v>
      </c>
      <c r="AU99" s="17" t="s">
        <v>85</v>
      </c>
      <c r="AY99" s="17" t="s">
        <v>142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7" t="s">
        <v>83</v>
      </c>
      <c r="BK99" s="193">
        <f t="shared" si="9"/>
        <v>0</v>
      </c>
      <c r="BL99" s="17" t="s">
        <v>602</v>
      </c>
      <c r="BM99" s="17" t="s">
        <v>1047</v>
      </c>
    </row>
    <row r="100" spans="2:65" s="1" customFormat="1" ht="16.5" customHeight="1">
      <c r="B100" s="34"/>
      <c r="C100" s="232" t="s">
        <v>180</v>
      </c>
      <c r="D100" s="232" t="s">
        <v>608</v>
      </c>
      <c r="E100" s="233" t="s">
        <v>1048</v>
      </c>
      <c r="F100" s="234" t="s">
        <v>1049</v>
      </c>
      <c r="G100" s="235" t="s">
        <v>1033</v>
      </c>
      <c r="H100" s="236">
        <v>8</v>
      </c>
      <c r="I100" s="237"/>
      <c r="J100" s="238">
        <f t="shared" si="0"/>
        <v>0</v>
      </c>
      <c r="K100" s="234" t="s">
        <v>19</v>
      </c>
      <c r="L100" s="239"/>
      <c r="M100" s="240" t="s">
        <v>19</v>
      </c>
      <c r="N100" s="241" t="s">
        <v>46</v>
      </c>
      <c r="O100" s="60"/>
      <c r="P100" s="191">
        <f t="shared" si="1"/>
        <v>0</v>
      </c>
      <c r="Q100" s="191">
        <v>0</v>
      </c>
      <c r="R100" s="191">
        <f t="shared" si="2"/>
        <v>0</v>
      </c>
      <c r="S100" s="191">
        <v>0</v>
      </c>
      <c r="T100" s="192">
        <f t="shared" si="3"/>
        <v>0</v>
      </c>
      <c r="AR100" s="17" t="s">
        <v>1034</v>
      </c>
      <c r="AT100" s="17" t="s">
        <v>608</v>
      </c>
      <c r="AU100" s="17" t="s">
        <v>85</v>
      </c>
      <c r="AY100" s="17" t="s">
        <v>142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17" t="s">
        <v>83</v>
      </c>
      <c r="BK100" s="193">
        <f t="shared" si="9"/>
        <v>0</v>
      </c>
      <c r="BL100" s="17" t="s">
        <v>602</v>
      </c>
      <c r="BM100" s="17" t="s">
        <v>1050</v>
      </c>
    </row>
    <row r="101" spans="2:65" s="1" customFormat="1" ht="16.5" customHeight="1">
      <c r="B101" s="34"/>
      <c r="C101" s="232" t="s">
        <v>185</v>
      </c>
      <c r="D101" s="232" t="s">
        <v>608</v>
      </c>
      <c r="E101" s="233" t="s">
        <v>1051</v>
      </c>
      <c r="F101" s="234" t="s">
        <v>1052</v>
      </c>
      <c r="G101" s="235" t="s">
        <v>1033</v>
      </c>
      <c r="H101" s="236">
        <v>8</v>
      </c>
      <c r="I101" s="237"/>
      <c r="J101" s="238">
        <f t="shared" si="0"/>
        <v>0</v>
      </c>
      <c r="K101" s="234" t="s">
        <v>19</v>
      </c>
      <c r="L101" s="239"/>
      <c r="M101" s="240" t="s">
        <v>19</v>
      </c>
      <c r="N101" s="241" t="s">
        <v>46</v>
      </c>
      <c r="O101" s="60"/>
      <c r="P101" s="191">
        <f t="shared" si="1"/>
        <v>0</v>
      </c>
      <c r="Q101" s="191">
        <v>0</v>
      </c>
      <c r="R101" s="191">
        <f t="shared" si="2"/>
        <v>0</v>
      </c>
      <c r="S101" s="191">
        <v>0</v>
      </c>
      <c r="T101" s="192">
        <f t="shared" si="3"/>
        <v>0</v>
      </c>
      <c r="AR101" s="17" t="s">
        <v>1034</v>
      </c>
      <c r="AT101" s="17" t="s">
        <v>608</v>
      </c>
      <c r="AU101" s="17" t="s">
        <v>85</v>
      </c>
      <c r="AY101" s="17" t="s">
        <v>142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7" t="s">
        <v>83</v>
      </c>
      <c r="BK101" s="193">
        <f t="shared" si="9"/>
        <v>0</v>
      </c>
      <c r="BL101" s="17" t="s">
        <v>602</v>
      </c>
      <c r="BM101" s="17" t="s">
        <v>1053</v>
      </c>
    </row>
    <row r="102" spans="2:65" s="1" customFormat="1" ht="16.5" customHeight="1">
      <c r="B102" s="34"/>
      <c r="C102" s="232" t="s">
        <v>190</v>
      </c>
      <c r="D102" s="232" t="s">
        <v>608</v>
      </c>
      <c r="E102" s="233" t="s">
        <v>1054</v>
      </c>
      <c r="F102" s="234" t="s">
        <v>1055</v>
      </c>
      <c r="G102" s="235" t="s">
        <v>1033</v>
      </c>
      <c r="H102" s="236">
        <v>4</v>
      </c>
      <c r="I102" s="237"/>
      <c r="J102" s="238">
        <f t="shared" si="0"/>
        <v>0</v>
      </c>
      <c r="K102" s="234" t="s">
        <v>19</v>
      </c>
      <c r="L102" s="239"/>
      <c r="M102" s="240" t="s">
        <v>19</v>
      </c>
      <c r="N102" s="241" t="s">
        <v>46</v>
      </c>
      <c r="O102" s="60"/>
      <c r="P102" s="191">
        <f t="shared" si="1"/>
        <v>0</v>
      </c>
      <c r="Q102" s="191">
        <v>0</v>
      </c>
      <c r="R102" s="191">
        <f t="shared" si="2"/>
        <v>0</v>
      </c>
      <c r="S102" s="191">
        <v>0</v>
      </c>
      <c r="T102" s="192">
        <f t="shared" si="3"/>
        <v>0</v>
      </c>
      <c r="AR102" s="17" t="s">
        <v>1034</v>
      </c>
      <c r="AT102" s="17" t="s">
        <v>608</v>
      </c>
      <c r="AU102" s="17" t="s">
        <v>85</v>
      </c>
      <c r="AY102" s="17" t="s">
        <v>142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7" t="s">
        <v>83</v>
      </c>
      <c r="BK102" s="193">
        <f t="shared" si="9"/>
        <v>0</v>
      </c>
      <c r="BL102" s="17" t="s">
        <v>602</v>
      </c>
      <c r="BM102" s="17" t="s">
        <v>1056</v>
      </c>
    </row>
    <row r="103" spans="2:65" s="1" customFormat="1" ht="16.5" customHeight="1">
      <c r="B103" s="34"/>
      <c r="C103" s="232" t="s">
        <v>168</v>
      </c>
      <c r="D103" s="232" t="s">
        <v>608</v>
      </c>
      <c r="E103" s="233" t="s">
        <v>1057</v>
      </c>
      <c r="F103" s="234" t="s">
        <v>1058</v>
      </c>
      <c r="G103" s="235" t="s">
        <v>1033</v>
      </c>
      <c r="H103" s="236">
        <v>3</v>
      </c>
      <c r="I103" s="237"/>
      <c r="J103" s="238">
        <f t="shared" si="0"/>
        <v>0</v>
      </c>
      <c r="K103" s="234" t="s">
        <v>19</v>
      </c>
      <c r="L103" s="239"/>
      <c r="M103" s="240" t="s">
        <v>19</v>
      </c>
      <c r="N103" s="241" t="s">
        <v>46</v>
      </c>
      <c r="O103" s="60"/>
      <c r="P103" s="191">
        <f t="shared" si="1"/>
        <v>0</v>
      </c>
      <c r="Q103" s="191">
        <v>0</v>
      </c>
      <c r="R103" s="191">
        <f t="shared" si="2"/>
        <v>0</v>
      </c>
      <c r="S103" s="191">
        <v>0</v>
      </c>
      <c r="T103" s="192">
        <f t="shared" si="3"/>
        <v>0</v>
      </c>
      <c r="AR103" s="17" t="s">
        <v>1034</v>
      </c>
      <c r="AT103" s="17" t="s">
        <v>608</v>
      </c>
      <c r="AU103" s="17" t="s">
        <v>85</v>
      </c>
      <c r="AY103" s="17" t="s">
        <v>142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7" t="s">
        <v>83</v>
      </c>
      <c r="BK103" s="193">
        <f t="shared" si="9"/>
        <v>0</v>
      </c>
      <c r="BL103" s="17" t="s">
        <v>602</v>
      </c>
      <c r="BM103" s="17" t="s">
        <v>1059</v>
      </c>
    </row>
    <row r="104" spans="2:65" s="1" customFormat="1" ht="16.5" customHeight="1">
      <c r="B104" s="34"/>
      <c r="C104" s="232" t="s">
        <v>200</v>
      </c>
      <c r="D104" s="232" t="s">
        <v>608</v>
      </c>
      <c r="E104" s="233" t="s">
        <v>1060</v>
      </c>
      <c r="F104" s="234" t="s">
        <v>1061</v>
      </c>
      <c r="G104" s="235" t="s">
        <v>1033</v>
      </c>
      <c r="H104" s="236">
        <v>3</v>
      </c>
      <c r="I104" s="237"/>
      <c r="J104" s="238">
        <f t="shared" si="0"/>
        <v>0</v>
      </c>
      <c r="K104" s="234" t="s">
        <v>19</v>
      </c>
      <c r="L104" s="239"/>
      <c r="M104" s="240" t="s">
        <v>19</v>
      </c>
      <c r="N104" s="241" t="s">
        <v>46</v>
      </c>
      <c r="O104" s="60"/>
      <c r="P104" s="191">
        <f t="shared" si="1"/>
        <v>0</v>
      </c>
      <c r="Q104" s="191">
        <v>0</v>
      </c>
      <c r="R104" s="191">
        <f t="shared" si="2"/>
        <v>0</v>
      </c>
      <c r="S104" s="191">
        <v>0</v>
      </c>
      <c r="T104" s="192">
        <f t="shared" si="3"/>
        <v>0</v>
      </c>
      <c r="AR104" s="17" t="s">
        <v>1034</v>
      </c>
      <c r="AT104" s="17" t="s">
        <v>608</v>
      </c>
      <c r="AU104" s="17" t="s">
        <v>85</v>
      </c>
      <c r="AY104" s="17" t="s">
        <v>142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7" t="s">
        <v>83</v>
      </c>
      <c r="BK104" s="193">
        <f t="shared" si="9"/>
        <v>0</v>
      </c>
      <c r="BL104" s="17" t="s">
        <v>602</v>
      </c>
      <c r="BM104" s="17" t="s">
        <v>1062</v>
      </c>
    </row>
    <row r="105" spans="2:65" s="1" customFormat="1" ht="16.5" customHeight="1">
      <c r="B105" s="34"/>
      <c r="C105" s="232" t="s">
        <v>205</v>
      </c>
      <c r="D105" s="232" t="s">
        <v>608</v>
      </c>
      <c r="E105" s="233" t="s">
        <v>1063</v>
      </c>
      <c r="F105" s="234" t="s">
        <v>1064</v>
      </c>
      <c r="G105" s="235" t="s">
        <v>1033</v>
      </c>
      <c r="H105" s="236">
        <v>5</v>
      </c>
      <c r="I105" s="237"/>
      <c r="J105" s="238">
        <f t="shared" si="0"/>
        <v>0</v>
      </c>
      <c r="K105" s="234" t="s">
        <v>19</v>
      </c>
      <c r="L105" s="239"/>
      <c r="M105" s="240" t="s">
        <v>19</v>
      </c>
      <c r="N105" s="241" t="s">
        <v>46</v>
      </c>
      <c r="O105" s="60"/>
      <c r="P105" s="191">
        <f t="shared" si="1"/>
        <v>0</v>
      </c>
      <c r="Q105" s="191">
        <v>0</v>
      </c>
      <c r="R105" s="191">
        <f t="shared" si="2"/>
        <v>0</v>
      </c>
      <c r="S105" s="191">
        <v>0</v>
      </c>
      <c r="T105" s="192">
        <f t="shared" si="3"/>
        <v>0</v>
      </c>
      <c r="AR105" s="17" t="s">
        <v>1034</v>
      </c>
      <c r="AT105" s="17" t="s">
        <v>608</v>
      </c>
      <c r="AU105" s="17" t="s">
        <v>85</v>
      </c>
      <c r="AY105" s="17" t="s">
        <v>142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7" t="s">
        <v>83</v>
      </c>
      <c r="BK105" s="193">
        <f t="shared" si="9"/>
        <v>0</v>
      </c>
      <c r="BL105" s="17" t="s">
        <v>602</v>
      </c>
      <c r="BM105" s="17" t="s">
        <v>1065</v>
      </c>
    </row>
    <row r="106" spans="2:65" s="1" customFormat="1" ht="16.5" customHeight="1">
      <c r="B106" s="34"/>
      <c r="C106" s="232" t="s">
        <v>212</v>
      </c>
      <c r="D106" s="232" t="s">
        <v>608</v>
      </c>
      <c r="E106" s="233" t="s">
        <v>1066</v>
      </c>
      <c r="F106" s="234" t="s">
        <v>1067</v>
      </c>
      <c r="G106" s="235" t="s">
        <v>1033</v>
      </c>
      <c r="H106" s="236">
        <v>5</v>
      </c>
      <c r="I106" s="237"/>
      <c r="J106" s="238">
        <f t="shared" si="0"/>
        <v>0</v>
      </c>
      <c r="K106" s="234" t="s">
        <v>19</v>
      </c>
      <c r="L106" s="239"/>
      <c r="M106" s="240" t="s">
        <v>19</v>
      </c>
      <c r="N106" s="241" t="s">
        <v>46</v>
      </c>
      <c r="O106" s="60"/>
      <c r="P106" s="191">
        <f t="shared" si="1"/>
        <v>0</v>
      </c>
      <c r="Q106" s="191">
        <v>0</v>
      </c>
      <c r="R106" s="191">
        <f t="shared" si="2"/>
        <v>0</v>
      </c>
      <c r="S106" s="191">
        <v>0</v>
      </c>
      <c r="T106" s="192">
        <f t="shared" si="3"/>
        <v>0</v>
      </c>
      <c r="AR106" s="17" t="s">
        <v>1034</v>
      </c>
      <c r="AT106" s="17" t="s">
        <v>608</v>
      </c>
      <c r="AU106" s="17" t="s">
        <v>85</v>
      </c>
      <c r="AY106" s="17" t="s">
        <v>142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7" t="s">
        <v>83</v>
      </c>
      <c r="BK106" s="193">
        <f t="shared" si="9"/>
        <v>0</v>
      </c>
      <c r="BL106" s="17" t="s">
        <v>602</v>
      </c>
      <c r="BM106" s="17" t="s">
        <v>1068</v>
      </c>
    </row>
    <row r="107" spans="2:65" s="1" customFormat="1" ht="16.5" customHeight="1">
      <c r="B107" s="34"/>
      <c r="C107" s="232" t="s">
        <v>217</v>
      </c>
      <c r="D107" s="232" t="s">
        <v>608</v>
      </c>
      <c r="E107" s="233" t="s">
        <v>1069</v>
      </c>
      <c r="F107" s="234" t="s">
        <v>1070</v>
      </c>
      <c r="G107" s="235" t="s">
        <v>1033</v>
      </c>
      <c r="H107" s="236">
        <v>30</v>
      </c>
      <c r="I107" s="237"/>
      <c r="J107" s="238">
        <f t="shared" si="0"/>
        <v>0</v>
      </c>
      <c r="K107" s="234" t="s">
        <v>19</v>
      </c>
      <c r="L107" s="239"/>
      <c r="M107" s="240" t="s">
        <v>19</v>
      </c>
      <c r="N107" s="241" t="s">
        <v>46</v>
      </c>
      <c r="O107" s="60"/>
      <c r="P107" s="191">
        <f t="shared" si="1"/>
        <v>0</v>
      </c>
      <c r="Q107" s="191">
        <v>0</v>
      </c>
      <c r="R107" s="191">
        <f t="shared" si="2"/>
        <v>0</v>
      </c>
      <c r="S107" s="191">
        <v>0</v>
      </c>
      <c r="T107" s="192">
        <f t="shared" si="3"/>
        <v>0</v>
      </c>
      <c r="AR107" s="17" t="s">
        <v>1034</v>
      </c>
      <c r="AT107" s="17" t="s">
        <v>608</v>
      </c>
      <c r="AU107" s="17" t="s">
        <v>85</v>
      </c>
      <c r="AY107" s="17" t="s">
        <v>142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7" t="s">
        <v>83</v>
      </c>
      <c r="BK107" s="193">
        <f t="shared" si="9"/>
        <v>0</v>
      </c>
      <c r="BL107" s="17" t="s">
        <v>602</v>
      </c>
      <c r="BM107" s="17" t="s">
        <v>1071</v>
      </c>
    </row>
    <row r="108" spans="2:65" s="1" customFormat="1" ht="16.5" customHeight="1">
      <c r="B108" s="34"/>
      <c r="C108" s="232" t="s">
        <v>221</v>
      </c>
      <c r="D108" s="232" t="s">
        <v>608</v>
      </c>
      <c r="E108" s="233" t="s">
        <v>1072</v>
      </c>
      <c r="F108" s="234" t="s">
        <v>1073</v>
      </c>
      <c r="G108" s="235" t="s">
        <v>161</v>
      </c>
      <c r="H108" s="236">
        <v>126</v>
      </c>
      <c r="I108" s="237"/>
      <c r="J108" s="238">
        <f t="shared" si="0"/>
        <v>0</v>
      </c>
      <c r="K108" s="234" t="s">
        <v>19</v>
      </c>
      <c r="L108" s="239"/>
      <c r="M108" s="240" t="s">
        <v>19</v>
      </c>
      <c r="N108" s="241" t="s">
        <v>46</v>
      </c>
      <c r="O108" s="60"/>
      <c r="P108" s="191">
        <f t="shared" si="1"/>
        <v>0</v>
      </c>
      <c r="Q108" s="191">
        <v>0</v>
      </c>
      <c r="R108" s="191">
        <f t="shared" si="2"/>
        <v>0</v>
      </c>
      <c r="S108" s="191">
        <v>0</v>
      </c>
      <c r="T108" s="192">
        <f t="shared" si="3"/>
        <v>0</v>
      </c>
      <c r="AR108" s="17" t="s">
        <v>1034</v>
      </c>
      <c r="AT108" s="17" t="s">
        <v>608</v>
      </c>
      <c r="AU108" s="17" t="s">
        <v>85</v>
      </c>
      <c r="AY108" s="17" t="s">
        <v>142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7" t="s">
        <v>83</v>
      </c>
      <c r="BK108" s="193">
        <f t="shared" si="9"/>
        <v>0</v>
      </c>
      <c r="BL108" s="17" t="s">
        <v>602</v>
      </c>
      <c r="BM108" s="17" t="s">
        <v>1074</v>
      </c>
    </row>
    <row r="109" spans="2:65" s="1" customFormat="1" ht="16.5" customHeight="1">
      <c r="B109" s="34"/>
      <c r="C109" s="232" t="s">
        <v>8</v>
      </c>
      <c r="D109" s="232" t="s">
        <v>608</v>
      </c>
      <c r="E109" s="233" t="s">
        <v>1075</v>
      </c>
      <c r="F109" s="234" t="s">
        <v>1076</v>
      </c>
      <c r="G109" s="235" t="s">
        <v>1033</v>
      </c>
      <c r="H109" s="236">
        <v>1</v>
      </c>
      <c r="I109" s="237"/>
      <c r="J109" s="238">
        <f t="shared" si="0"/>
        <v>0</v>
      </c>
      <c r="K109" s="234" t="s">
        <v>19</v>
      </c>
      <c r="L109" s="239"/>
      <c r="M109" s="240" t="s">
        <v>19</v>
      </c>
      <c r="N109" s="241" t="s">
        <v>46</v>
      </c>
      <c r="O109" s="60"/>
      <c r="P109" s="191">
        <f t="shared" si="1"/>
        <v>0</v>
      </c>
      <c r="Q109" s="191">
        <v>0</v>
      </c>
      <c r="R109" s="191">
        <f t="shared" si="2"/>
        <v>0</v>
      </c>
      <c r="S109" s="191">
        <v>0</v>
      </c>
      <c r="T109" s="192">
        <f t="shared" si="3"/>
        <v>0</v>
      </c>
      <c r="AR109" s="17" t="s">
        <v>1034</v>
      </c>
      <c r="AT109" s="17" t="s">
        <v>608</v>
      </c>
      <c r="AU109" s="17" t="s">
        <v>85</v>
      </c>
      <c r="AY109" s="17" t="s">
        <v>142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7" t="s">
        <v>83</v>
      </c>
      <c r="BK109" s="193">
        <f t="shared" si="9"/>
        <v>0</v>
      </c>
      <c r="BL109" s="17" t="s">
        <v>602</v>
      </c>
      <c r="BM109" s="17" t="s">
        <v>1077</v>
      </c>
    </row>
    <row r="110" spans="2:65" s="1" customFormat="1" ht="16.5" customHeight="1">
      <c r="B110" s="34"/>
      <c r="C110" s="232" t="s">
        <v>229</v>
      </c>
      <c r="D110" s="232" t="s">
        <v>608</v>
      </c>
      <c r="E110" s="233" t="s">
        <v>1078</v>
      </c>
      <c r="F110" s="234" t="s">
        <v>1079</v>
      </c>
      <c r="G110" s="235" t="s">
        <v>161</v>
      </c>
      <c r="H110" s="236">
        <v>20</v>
      </c>
      <c r="I110" s="237"/>
      <c r="J110" s="238">
        <f t="shared" si="0"/>
        <v>0</v>
      </c>
      <c r="K110" s="234" t="s">
        <v>19</v>
      </c>
      <c r="L110" s="239"/>
      <c r="M110" s="240" t="s">
        <v>19</v>
      </c>
      <c r="N110" s="241" t="s">
        <v>46</v>
      </c>
      <c r="O110" s="60"/>
      <c r="P110" s="191">
        <f t="shared" si="1"/>
        <v>0</v>
      </c>
      <c r="Q110" s="191">
        <v>0</v>
      </c>
      <c r="R110" s="191">
        <f t="shared" si="2"/>
        <v>0</v>
      </c>
      <c r="S110" s="191">
        <v>0</v>
      </c>
      <c r="T110" s="192">
        <f t="shared" si="3"/>
        <v>0</v>
      </c>
      <c r="AR110" s="17" t="s">
        <v>1034</v>
      </c>
      <c r="AT110" s="17" t="s">
        <v>608</v>
      </c>
      <c r="AU110" s="17" t="s">
        <v>85</v>
      </c>
      <c r="AY110" s="17" t="s">
        <v>142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7" t="s">
        <v>83</v>
      </c>
      <c r="BK110" s="193">
        <f t="shared" si="9"/>
        <v>0</v>
      </c>
      <c r="BL110" s="17" t="s">
        <v>602</v>
      </c>
      <c r="BM110" s="17" t="s">
        <v>1080</v>
      </c>
    </row>
    <row r="111" spans="2:65" s="1" customFormat="1" ht="16.5" customHeight="1">
      <c r="B111" s="34"/>
      <c r="C111" s="232" t="s">
        <v>233</v>
      </c>
      <c r="D111" s="232" t="s">
        <v>608</v>
      </c>
      <c r="E111" s="233" t="s">
        <v>1081</v>
      </c>
      <c r="F111" s="234" t="s">
        <v>1082</v>
      </c>
      <c r="G111" s="235" t="s">
        <v>161</v>
      </c>
      <c r="H111" s="236">
        <v>4</v>
      </c>
      <c r="I111" s="237"/>
      <c r="J111" s="238">
        <f t="shared" si="0"/>
        <v>0</v>
      </c>
      <c r="K111" s="234" t="s">
        <v>19</v>
      </c>
      <c r="L111" s="239"/>
      <c r="M111" s="240" t="s">
        <v>19</v>
      </c>
      <c r="N111" s="241" t="s">
        <v>46</v>
      </c>
      <c r="O111" s="60"/>
      <c r="P111" s="191">
        <f t="shared" si="1"/>
        <v>0</v>
      </c>
      <c r="Q111" s="191">
        <v>0</v>
      </c>
      <c r="R111" s="191">
        <f t="shared" si="2"/>
        <v>0</v>
      </c>
      <c r="S111" s="191">
        <v>0</v>
      </c>
      <c r="T111" s="192">
        <f t="shared" si="3"/>
        <v>0</v>
      </c>
      <c r="AR111" s="17" t="s">
        <v>1034</v>
      </c>
      <c r="AT111" s="17" t="s">
        <v>608</v>
      </c>
      <c r="AU111" s="17" t="s">
        <v>85</v>
      </c>
      <c r="AY111" s="17" t="s">
        <v>142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17" t="s">
        <v>83</v>
      </c>
      <c r="BK111" s="193">
        <f t="shared" si="9"/>
        <v>0</v>
      </c>
      <c r="BL111" s="17" t="s">
        <v>602</v>
      </c>
      <c r="BM111" s="17" t="s">
        <v>1083</v>
      </c>
    </row>
    <row r="112" spans="2:65" s="1" customFormat="1" ht="16.5" customHeight="1">
      <c r="B112" s="34"/>
      <c r="C112" s="232" t="s">
        <v>237</v>
      </c>
      <c r="D112" s="232" t="s">
        <v>608</v>
      </c>
      <c r="E112" s="233" t="s">
        <v>1084</v>
      </c>
      <c r="F112" s="234" t="s">
        <v>1085</v>
      </c>
      <c r="G112" s="235" t="s">
        <v>161</v>
      </c>
      <c r="H112" s="236">
        <v>24</v>
      </c>
      <c r="I112" s="237"/>
      <c r="J112" s="238">
        <f t="shared" si="0"/>
        <v>0</v>
      </c>
      <c r="K112" s="234" t="s">
        <v>19</v>
      </c>
      <c r="L112" s="239"/>
      <c r="M112" s="240" t="s">
        <v>19</v>
      </c>
      <c r="N112" s="241" t="s">
        <v>46</v>
      </c>
      <c r="O112" s="60"/>
      <c r="P112" s="191">
        <f t="shared" si="1"/>
        <v>0</v>
      </c>
      <c r="Q112" s="191">
        <v>0</v>
      </c>
      <c r="R112" s="191">
        <f t="shared" si="2"/>
        <v>0</v>
      </c>
      <c r="S112" s="191">
        <v>0</v>
      </c>
      <c r="T112" s="192">
        <f t="shared" si="3"/>
        <v>0</v>
      </c>
      <c r="AR112" s="17" t="s">
        <v>1034</v>
      </c>
      <c r="AT112" s="17" t="s">
        <v>608</v>
      </c>
      <c r="AU112" s="17" t="s">
        <v>85</v>
      </c>
      <c r="AY112" s="17" t="s">
        <v>142</v>
      </c>
      <c r="BE112" s="193">
        <f t="shared" si="4"/>
        <v>0</v>
      </c>
      <c r="BF112" s="193">
        <f t="shared" si="5"/>
        <v>0</v>
      </c>
      <c r="BG112" s="193">
        <f t="shared" si="6"/>
        <v>0</v>
      </c>
      <c r="BH112" s="193">
        <f t="shared" si="7"/>
        <v>0</v>
      </c>
      <c r="BI112" s="193">
        <f t="shared" si="8"/>
        <v>0</v>
      </c>
      <c r="BJ112" s="17" t="s">
        <v>83</v>
      </c>
      <c r="BK112" s="193">
        <f t="shared" si="9"/>
        <v>0</v>
      </c>
      <c r="BL112" s="17" t="s">
        <v>602</v>
      </c>
      <c r="BM112" s="17" t="s">
        <v>1086</v>
      </c>
    </row>
    <row r="113" spans="2:65" s="1" customFormat="1" ht="16.5" customHeight="1">
      <c r="B113" s="34"/>
      <c r="C113" s="232" t="s">
        <v>241</v>
      </c>
      <c r="D113" s="232" t="s">
        <v>608</v>
      </c>
      <c r="E113" s="233" t="s">
        <v>1087</v>
      </c>
      <c r="F113" s="234" t="s">
        <v>1088</v>
      </c>
      <c r="G113" s="235" t="s">
        <v>1033</v>
      </c>
      <c r="H113" s="236">
        <v>1</v>
      </c>
      <c r="I113" s="237"/>
      <c r="J113" s="238">
        <f t="shared" si="0"/>
        <v>0</v>
      </c>
      <c r="K113" s="234" t="s">
        <v>19</v>
      </c>
      <c r="L113" s="239"/>
      <c r="M113" s="240" t="s">
        <v>19</v>
      </c>
      <c r="N113" s="241" t="s">
        <v>46</v>
      </c>
      <c r="O113" s="60"/>
      <c r="P113" s="191">
        <f t="shared" si="1"/>
        <v>0</v>
      </c>
      <c r="Q113" s="191">
        <v>0</v>
      </c>
      <c r="R113" s="191">
        <f t="shared" si="2"/>
        <v>0</v>
      </c>
      <c r="S113" s="191">
        <v>0</v>
      </c>
      <c r="T113" s="192">
        <f t="shared" si="3"/>
        <v>0</v>
      </c>
      <c r="AR113" s="17" t="s">
        <v>1034</v>
      </c>
      <c r="AT113" s="17" t="s">
        <v>608</v>
      </c>
      <c r="AU113" s="17" t="s">
        <v>85</v>
      </c>
      <c r="AY113" s="17" t="s">
        <v>142</v>
      </c>
      <c r="BE113" s="193">
        <f t="shared" si="4"/>
        <v>0</v>
      </c>
      <c r="BF113" s="193">
        <f t="shared" si="5"/>
        <v>0</v>
      </c>
      <c r="BG113" s="193">
        <f t="shared" si="6"/>
        <v>0</v>
      </c>
      <c r="BH113" s="193">
        <f t="shared" si="7"/>
        <v>0</v>
      </c>
      <c r="BI113" s="193">
        <f t="shared" si="8"/>
        <v>0</v>
      </c>
      <c r="BJ113" s="17" t="s">
        <v>83</v>
      </c>
      <c r="BK113" s="193">
        <f t="shared" si="9"/>
        <v>0</v>
      </c>
      <c r="BL113" s="17" t="s">
        <v>602</v>
      </c>
      <c r="BM113" s="17" t="s">
        <v>1089</v>
      </c>
    </row>
    <row r="114" spans="2:65" s="1" customFormat="1" ht="16.5" customHeight="1">
      <c r="B114" s="34"/>
      <c r="C114" s="232" t="s">
        <v>249</v>
      </c>
      <c r="D114" s="232" t="s">
        <v>608</v>
      </c>
      <c r="E114" s="233" t="s">
        <v>1090</v>
      </c>
      <c r="F114" s="234" t="s">
        <v>1091</v>
      </c>
      <c r="G114" s="235" t="s">
        <v>1033</v>
      </c>
      <c r="H114" s="236">
        <v>4</v>
      </c>
      <c r="I114" s="237"/>
      <c r="J114" s="238">
        <f t="shared" si="0"/>
        <v>0</v>
      </c>
      <c r="K114" s="234" t="s">
        <v>19</v>
      </c>
      <c r="L114" s="239"/>
      <c r="M114" s="240" t="s">
        <v>19</v>
      </c>
      <c r="N114" s="241" t="s">
        <v>46</v>
      </c>
      <c r="O114" s="60"/>
      <c r="P114" s="191">
        <f t="shared" si="1"/>
        <v>0</v>
      </c>
      <c r="Q114" s="191">
        <v>0</v>
      </c>
      <c r="R114" s="191">
        <f t="shared" si="2"/>
        <v>0</v>
      </c>
      <c r="S114" s="191">
        <v>0</v>
      </c>
      <c r="T114" s="192">
        <f t="shared" si="3"/>
        <v>0</v>
      </c>
      <c r="AR114" s="17" t="s">
        <v>1034</v>
      </c>
      <c r="AT114" s="17" t="s">
        <v>608</v>
      </c>
      <c r="AU114" s="17" t="s">
        <v>85</v>
      </c>
      <c r="AY114" s="17" t="s">
        <v>142</v>
      </c>
      <c r="BE114" s="193">
        <f t="shared" si="4"/>
        <v>0</v>
      </c>
      <c r="BF114" s="193">
        <f t="shared" si="5"/>
        <v>0</v>
      </c>
      <c r="BG114" s="193">
        <f t="shared" si="6"/>
        <v>0</v>
      </c>
      <c r="BH114" s="193">
        <f t="shared" si="7"/>
        <v>0</v>
      </c>
      <c r="BI114" s="193">
        <f t="shared" si="8"/>
        <v>0</v>
      </c>
      <c r="BJ114" s="17" t="s">
        <v>83</v>
      </c>
      <c r="BK114" s="193">
        <f t="shared" si="9"/>
        <v>0</v>
      </c>
      <c r="BL114" s="17" t="s">
        <v>602</v>
      </c>
      <c r="BM114" s="17" t="s">
        <v>1092</v>
      </c>
    </row>
    <row r="115" spans="2:65" s="1" customFormat="1" ht="16.5" customHeight="1">
      <c r="B115" s="34"/>
      <c r="C115" s="232" t="s">
        <v>7</v>
      </c>
      <c r="D115" s="232" t="s">
        <v>608</v>
      </c>
      <c r="E115" s="233" t="s">
        <v>1093</v>
      </c>
      <c r="F115" s="234" t="s">
        <v>1094</v>
      </c>
      <c r="G115" s="235" t="s">
        <v>1033</v>
      </c>
      <c r="H115" s="236">
        <v>1</v>
      </c>
      <c r="I115" s="237"/>
      <c r="J115" s="238">
        <f t="shared" si="0"/>
        <v>0</v>
      </c>
      <c r="K115" s="234" t="s">
        <v>19</v>
      </c>
      <c r="L115" s="239"/>
      <c r="M115" s="240" t="s">
        <v>19</v>
      </c>
      <c r="N115" s="241" t="s">
        <v>46</v>
      </c>
      <c r="O115" s="60"/>
      <c r="P115" s="191">
        <f t="shared" si="1"/>
        <v>0</v>
      </c>
      <c r="Q115" s="191">
        <v>0</v>
      </c>
      <c r="R115" s="191">
        <f t="shared" si="2"/>
        <v>0</v>
      </c>
      <c r="S115" s="191">
        <v>0</v>
      </c>
      <c r="T115" s="192">
        <f t="shared" si="3"/>
        <v>0</v>
      </c>
      <c r="AR115" s="17" t="s">
        <v>1034</v>
      </c>
      <c r="AT115" s="17" t="s">
        <v>608</v>
      </c>
      <c r="AU115" s="17" t="s">
        <v>85</v>
      </c>
      <c r="AY115" s="17" t="s">
        <v>142</v>
      </c>
      <c r="BE115" s="193">
        <f t="shared" si="4"/>
        <v>0</v>
      </c>
      <c r="BF115" s="193">
        <f t="shared" si="5"/>
        <v>0</v>
      </c>
      <c r="BG115" s="193">
        <f t="shared" si="6"/>
        <v>0</v>
      </c>
      <c r="BH115" s="193">
        <f t="shared" si="7"/>
        <v>0</v>
      </c>
      <c r="BI115" s="193">
        <f t="shared" si="8"/>
        <v>0</v>
      </c>
      <c r="BJ115" s="17" t="s">
        <v>83</v>
      </c>
      <c r="BK115" s="193">
        <f t="shared" si="9"/>
        <v>0</v>
      </c>
      <c r="BL115" s="17" t="s">
        <v>602</v>
      </c>
      <c r="BM115" s="17" t="s">
        <v>1095</v>
      </c>
    </row>
    <row r="116" spans="2:65" s="1" customFormat="1" ht="16.5" customHeight="1">
      <c r="B116" s="34"/>
      <c r="C116" s="232" t="s">
        <v>260</v>
      </c>
      <c r="D116" s="232" t="s">
        <v>608</v>
      </c>
      <c r="E116" s="233" t="s">
        <v>1096</v>
      </c>
      <c r="F116" s="234" t="s">
        <v>1097</v>
      </c>
      <c r="G116" s="235" t="s">
        <v>1033</v>
      </c>
      <c r="H116" s="236">
        <v>2</v>
      </c>
      <c r="I116" s="237"/>
      <c r="J116" s="238">
        <f t="shared" si="0"/>
        <v>0</v>
      </c>
      <c r="K116" s="234" t="s">
        <v>19</v>
      </c>
      <c r="L116" s="239"/>
      <c r="M116" s="240" t="s">
        <v>19</v>
      </c>
      <c r="N116" s="241" t="s">
        <v>46</v>
      </c>
      <c r="O116" s="60"/>
      <c r="P116" s="191">
        <f t="shared" si="1"/>
        <v>0</v>
      </c>
      <c r="Q116" s="191">
        <v>0</v>
      </c>
      <c r="R116" s="191">
        <f t="shared" si="2"/>
        <v>0</v>
      </c>
      <c r="S116" s="191">
        <v>0</v>
      </c>
      <c r="T116" s="192">
        <f t="shared" si="3"/>
        <v>0</v>
      </c>
      <c r="AR116" s="17" t="s">
        <v>1034</v>
      </c>
      <c r="AT116" s="17" t="s">
        <v>608</v>
      </c>
      <c r="AU116" s="17" t="s">
        <v>85</v>
      </c>
      <c r="AY116" s="17" t="s">
        <v>142</v>
      </c>
      <c r="BE116" s="193">
        <f t="shared" si="4"/>
        <v>0</v>
      </c>
      <c r="BF116" s="193">
        <f t="shared" si="5"/>
        <v>0</v>
      </c>
      <c r="BG116" s="193">
        <f t="shared" si="6"/>
        <v>0</v>
      </c>
      <c r="BH116" s="193">
        <f t="shared" si="7"/>
        <v>0</v>
      </c>
      <c r="BI116" s="193">
        <f t="shared" si="8"/>
        <v>0</v>
      </c>
      <c r="BJ116" s="17" t="s">
        <v>83</v>
      </c>
      <c r="BK116" s="193">
        <f t="shared" si="9"/>
        <v>0</v>
      </c>
      <c r="BL116" s="17" t="s">
        <v>602</v>
      </c>
      <c r="BM116" s="17" t="s">
        <v>1098</v>
      </c>
    </row>
    <row r="117" spans="2:65" s="1" customFormat="1" ht="16.5" customHeight="1">
      <c r="B117" s="34"/>
      <c r="C117" s="232" t="s">
        <v>264</v>
      </c>
      <c r="D117" s="232" t="s">
        <v>608</v>
      </c>
      <c r="E117" s="233" t="s">
        <v>1099</v>
      </c>
      <c r="F117" s="234" t="s">
        <v>1100</v>
      </c>
      <c r="G117" s="235" t="s">
        <v>1033</v>
      </c>
      <c r="H117" s="236">
        <v>10</v>
      </c>
      <c r="I117" s="237"/>
      <c r="J117" s="238">
        <f t="shared" si="0"/>
        <v>0</v>
      </c>
      <c r="K117" s="234" t="s">
        <v>19</v>
      </c>
      <c r="L117" s="239"/>
      <c r="M117" s="240" t="s">
        <v>19</v>
      </c>
      <c r="N117" s="241" t="s">
        <v>46</v>
      </c>
      <c r="O117" s="60"/>
      <c r="P117" s="191">
        <f t="shared" si="1"/>
        <v>0</v>
      </c>
      <c r="Q117" s="191">
        <v>0</v>
      </c>
      <c r="R117" s="191">
        <f t="shared" si="2"/>
        <v>0</v>
      </c>
      <c r="S117" s="191">
        <v>0</v>
      </c>
      <c r="T117" s="192">
        <f t="shared" si="3"/>
        <v>0</v>
      </c>
      <c r="AR117" s="17" t="s">
        <v>1034</v>
      </c>
      <c r="AT117" s="17" t="s">
        <v>608</v>
      </c>
      <c r="AU117" s="17" t="s">
        <v>85</v>
      </c>
      <c r="AY117" s="17" t="s">
        <v>142</v>
      </c>
      <c r="BE117" s="193">
        <f t="shared" si="4"/>
        <v>0</v>
      </c>
      <c r="BF117" s="193">
        <f t="shared" si="5"/>
        <v>0</v>
      </c>
      <c r="BG117" s="193">
        <f t="shared" si="6"/>
        <v>0</v>
      </c>
      <c r="BH117" s="193">
        <f t="shared" si="7"/>
        <v>0</v>
      </c>
      <c r="BI117" s="193">
        <f t="shared" si="8"/>
        <v>0</v>
      </c>
      <c r="BJ117" s="17" t="s">
        <v>83</v>
      </c>
      <c r="BK117" s="193">
        <f t="shared" si="9"/>
        <v>0</v>
      </c>
      <c r="BL117" s="17" t="s">
        <v>602</v>
      </c>
      <c r="BM117" s="17" t="s">
        <v>1101</v>
      </c>
    </row>
    <row r="118" spans="2:65" s="1" customFormat="1" ht="16.5" customHeight="1">
      <c r="B118" s="34"/>
      <c r="C118" s="232" t="s">
        <v>270</v>
      </c>
      <c r="D118" s="232" t="s">
        <v>608</v>
      </c>
      <c r="E118" s="233" t="s">
        <v>1102</v>
      </c>
      <c r="F118" s="234" t="s">
        <v>1103</v>
      </c>
      <c r="G118" s="235" t="s">
        <v>1033</v>
      </c>
      <c r="H118" s="236">
        <v>1</v>
      </c>
      <c r="I118" s="237"/>
      <c r="J118" s="238">
        <f t="shared" si="0"/>
        <v>0</v>
      </c>
      <c r="K118" s="234" t="s">
        <v>19</v>
      </c>
      <c r="L118" s="239"/>
      <c r="M118" s="240" t="s">
        <v>19</v>
      </c>
      <c r="N118" s="241" t="s">
        <v>46</v>
      </c>
      <c r="O118" s="60"/>
      <c r="P118" s="191">
        <f t="shared" si="1"/>
        <v>0</v>
      </c>
      <c r="Q118" s="191">
        <v>0</v>
      </c>
      <c r="R118" s="191">
        <f t="shared" si="2"/>
        <v>0</v>
      </c>
      <c r="S118" s="191">
        <v>0</v>
      </c>
      <c r="T118" s="192">
        <f t="shared" si="3"/>
        <v>0</v>
      </c>
      <c r="AR118" s="17" t="s">
        <v>1034</v>
      </c>
      <c r="AT118" s="17" t="s">
        <v>608</v>
      </c>
      <c r="AU118" s="17" t="s">
        <v>85</v>
      </c>
      <c r="AY118" s="17" t="s">
        <v>142</v>
      </c>
      <c r="BE118" s="193">
        <f t="shared" si="4"/>
        <v>0</v>
      </c>
      <c r="BF118" s="193">
        <f t="shared" si="5"/>
        <v>0</v>
      </c>
      <c r="BG118" s="193">
        <f t="shared" si="6"/>
        <v>0</v>
      </c>
      <c r="BH118" s="193">
        <f t="shared" si="7"/>
        <v>0</v>
      </c>
      <c r="BI118" s="193">
        <f t="shared" si="8"/>
        <v>0</v>
      </c>
      <c r="BJ118" s="17" t="s">
        <v>83</v>
      </c>
      <c r="BK118" s="193">
        <f t="shared" si="9"/>
        <v>0</v>
      </c>
      <c r="BL118" s="17" t="s">
        <v>602</v>
      </c>
      <c r="BM118" s="17" t="s">
        <v>1104</v>
      </c>
    </row>
    <row r="119" spans="2:65" s="1" customFormat="1" ht="16.5" customHeight="1">
      <c r="B119" s="34"/>
      <c r="C119" s="232" t="s">
        <v>277</v>
      </c>
      <c r="D119" s="232" t="s">
        <v>608</v>
      </c>
      <c r="E119" s="233" t="s">
        <v>1105</v>
      </c>
      <c r="F119" s="234" t="s">
        <v>1106</v>
      </c>
      <c r="G119" s="235" t="s">
        <v>1033</v>
      </c>
      <c r="H119" s="236">
        <v>2</v>
      </c>
      <c r="I119" s="237"/>
      <c r="J119" s="238">
        <f t="shared" si="0"/>
        <v>0</v>
      </c>
      <c r="K119" s="234" t="s">
        <v>19</v>
      </c>
      <c r="L119" s="239"/>
      <c r="M119" s="240" t="s">
        <v>19</v>
      </c>
      <c r="N119" s="241" t="s">
        <v>46</v>
      </c>
      <c r="O119" s="60"/>
      <c r="P119" s="191">
        <f t="shared" si="1"/>
        <v>0</v>
      </c>
      <c r="Q119" s="191">
        <v>0</v>
      </c>
      <c r="R119" s="191">
        <f t="shared" si="2"/>
        <v>0</v>
      </c>
      <c r="S119" s="191">
        <v>0</v>
      </c>
      <c r="T119" s="192">
        <f t="shared" si="3"/>
        <v>0</v>
      </c>
      <c r="AR119" s="17" t="s">
        <v>1034</v>
      </c>
      <c r="AT119" s="17" t="s">
        <v>608</v>
      </c>
      <c r="AU119" s="17" t="s">
        <v>85</v>
      </c>
      <c r="AY119" s="17" t="s">
        <v>142</v>
      </c>
      <c r="BE119" s="193">
        <f t="shared" si="4"/>
        <v>0</v>
      </c>
      <c r="BF119" s="193">
        <f t="shared" si="5"/>
        <v>0</v>
      </c>
      <c r="BG119" s="193">
        <f t="shared" si="6"/>
        <v>0</v>
      </c>
      <c r="BH119" s="193">
        <f t="shared" si="7"/>
        <v>0</v>
      </c>
      <c r="BI119" s="193">
        <f t="shared" si="8"/>
        <v>0</v>
      </c>
      <c r="BJ119" s="17" t="s">
        <v>83</v>
      </c>
      <c r="BK119" s="193">
        <f t="shared" si="9"/>
        <v>0</v>
      </c>
      <c r="BL119" s="17" t="s">
        <v>602</v>
      </c>
      <c r="BM119" s="17" t="s">
        <v>1107</v>
      </c>
    </row>
    <row r="120" spans="2:65" s="1" customFormat="1" ht="16.5" customHeight="1">
      <c r="B120" s="34"/>
      <c r="C120" s="232" t="s">
        <v>426</v>
      </c>
      <c r="D120" s="232" t="s">
        <v>608</v>
      </c>
      <c r="E120" s="233" t="s">
        <v>1108</v>
      </c>
      <c r="F120" s="234" t="s">
        <v>1109</v>
      </c>
      <c r="G120" s="235" t="s">
        <v>1033</v>
      </c>
      <c r="H120" s="236">
        <v>1</v>
      </c>
      <c r="I120" s="237"/>
      <c r="J120" s="238">
        <f t="shared" si="0"/>
        <v>0</v>
      </c>
      <c r="K120" s="234" t="s">
        <v>19</v>
      </c>
      <c r="L120" s="239"/>
      <c r="M120" s="240" t="s">
        <v>19</v>
      </c>
      <c r="N120" s="241" t="s">
        <v>46</v>
      </c>
      <c r="O120" s="60"/>
      <c r="P120" s="191">
        <f t="shared" si="1"/>
        <v>0</v>
      </c>
      <c r="Q120" s="191">
        <v>0</v>
      </c>
      <c r="R120" s="191">
        <f t="shared" si="2"/>
        <v>0</v>
      </c>
      <c r="S120" s="191">
        <v>0</v>
      </c>
      <c r="T120" s="192">
        <f t="shared" si="3"/>
        <v>0</v>
      </c>
      <c r="AR120" s="17" t="s">
        <v>1034</v>
      </c>
      <c r="AT120" s="17" t="s">
        <v>608</v>
      </c>
      <c r="AU120" s="17" t="s">
        <v>85</v>
      </c>
      <c r="AY120" s="17" t="s">
        <v>142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17" t="s">
        <v>83</v>
      </c>
      <c r="BK120" s="193">
        <f t="shared" si="9"/>
        <v>0</v>
      </c>
      <c r="BL120" s="17" t="s">
        <v>602</v>
      </c>
      <c r="BM120" s="17" t="s">
        <v>1110</v>
      </c>
    </row>
    <row r="121" spans="2:65" s="1" customFormat="1" ht="16.5" customHeight="1">
      <c r="B121" s="34"/>
      <c r="C121" s="232" t="s">
        <v>286</v>
      </c>
      <c r="D121" s="232" t="s">
        <v>608</v>
      </c>
      <c r="E121" s="233" t="s">
        <v>1111</v>
      </c>
      <c r="F121" s="234" t="s">
        <v>1112</v>
      </c>
      <c r="G121" s="235" t="s">
        <v>1033</v>
      </c>
      <c r="H121" s="236">
        <v>3</v>
      </c>
      <c r="I121" s="237"/>
      <c r="J121" s="238">
        <f t="shared" si="0"/>
        <v>0</v>
      </c>
      <c r="K121" s="234" t="s">
        <v>19</v>
      </c>
      <c r="L121" s="239"/>
      <c r="M121" s="240" t="s">
        <v>19</v>
      </c>
      <c r="N121" s="241" t="s">
        <v>46</v>
      </c>
      <c r="O121" s="60"/>
      <c r="P121" s="191">
        <f t="shared" si="1"/>
        <v>0</v>
      </c>
      <c r="Q121" s="191">
        <v>0</v>
      </c>
      <c r="R121" s="191">
        <f t="shared" si="2"/>
        <v>0</v>
      </c>
      <c r="S121" s="191">
        <v>0</v>
      </c>
      <c r="T121" s="192">
        <f t="shared" si="3"/>
        <v>0</v>
      </c>
      <c r="AR121" s="17" t="s">
        <v>1034</v>
      </c>
      <c r="AT121" s="17" t="s">
        <v>608</v>
      </c>
      <c r="AU121" s="17" t="s">
        <v>85</v>
      </c>
      <c r="AY121" s="17" t="s">
        <v>142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7" t="s">
        <v>83</v>
      </c>
      <c r="BK121" s="193">
        <f t="shared" si="9"/>
        <v>0</v>
      </c>
      <c r="BL121" s="17" t="s">
        <v>602</v>
      </c>
      <c r="BM121" s="17" t="s">
        <v>1113</v>
      </c>
    </row>
    <row r="122" spans="2:65" s="1" customFormat="1" ht="16.5" customHeight="1">
      <c r="B122" s="34"/>
      <c r="C122" s="232" t="s">
        <v>440</v>
      </c>
      <c r="D122" s="232" t="s">
        <v>608</v>
      </c>
      <c r="E122" s="233" t="s">
        <v>1114</v>
      </c>
      <c r="F122" s="234" t="s">
        <v>1115</v>
      </c>
      <c r="G122" s="235" t="s">
        <v>1033</v>
      </c>
      <c r="H122" s="236">
        <v>1</v>
      </c>
      <c r="I122" s="237"/>
      <c r="J122" s="238">
        <f t="shared" si="0"/>
        <v>0</v>
      </c>
      <c r="K122" s="234" t="s">
        <v>19</v>
      </c>
      <c r="L122" s="239"/>
      <c r="M122" s="240" t="s">
        <v>19</v>
      </c>
      <c r="N122" s="241" t="s">
        <v>46</v>
      </c>
      <c r="O122" s="60"/>
      <c r="P122" s="191">
        <f t="shared" si="1"/>
        <v>0</v>
      </c>
      <c r="Q122" s="191">
        <v>0</v>
      </c>
      <c r="R122" s="191">
        <f t="shared" si="2"/>
        <v>0</v>
      </c>
      <c r="S122" s="191">
        <v>0</v>
      </c>
      <c r="T122" s="192">
        <f t="shared" si="3"/>
        <v>0</v>
      </c>
      <c r="AR122" s="17" t="s">
        <v>1034</v>
      </c>
      <c r="AT122" s="17" t="s">
        <v>608</v>
      </c>
      <c r="AU122" s="17" t="s">
        <v>85</v>
      </c>
      <c r="AY122" s="17" t="s">
        <v>142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7" t="s">
        <v>83</v>
      </c>
      <c r="BK122" s="193">
        <f t="shared" si="9"/>
        <v>0</v>
      </c>
      <c r="BL122" s="17" t="s">
        <v>602</v>
      </c>
      <c r="BM122" s="17" t="s">
        <v>1116</v>
      </c>
    </row>
    <row r="123" spans="2:65" s="1" customFormat="1" ht="16.5" customHeight="1">
      <c r="B123" s="34"/>
      <c r="C123" s="232" t="s">
        <v>445</v>
      </c>
      <c r="D123" s="232" t="s">
        <v>608</v>
      </c>
      <c r="E123" s="233" t="s">
        <v>1117</v>
      </c>
      <c r="F123" s="234" t="s">
        <v>1118</v>
      </c>
      <c r="G123" s="235" t="s">
        <v>1033</v>
      </c>
      <c r="H123" s="236">
        <v>1</v>
      </c>
      <c r="I123" s="237"/>
      <c r="J123" s="238">
        <f t="shared" si="0"/>
        <v>0</v>
      </c>
      <c r="K123" s="234" t="s">
        <v>19</v>
      </c>
      <c r="L123" s="239"/>
      <c r="M123" s="240" t="s">
        <v>19</v>
      </c>
      <c r="N123" s="241" t="s">
        <v>46</v>
      </c>
      <c r="O123" s="60"/>
      <c r="P123" s="191">
        <f t="shared" si="1"/>
        <v>0</v>
      </c>
      <c r="Q123" s="191">
        <v>0</v>
      </c>
      <c r="R123" s="191">
        <f t="shared" si="2"/>
        <v>0</v>
      </c>
      <c r="S123" s="191">
        <v>0</v>
      </c>
      <c r="T123" s="192">
        <f t="shared" si="3"/>
        <v>0</v>
      </c>
      <c r="AR123" s="17" t="s">
        <v>1034</v>
      </c>
      <c r="AT123" s="17" t="s">
        <v>608</v>
      </c>
      <c r="AU123" s="17" t="s">
        <v>85</v>
      </c>
      <c r="AY123" s="17" t="s">
        <v>142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7" t="s">
        <v>83</v>
      </c>
      <c r="BK123" s="193">
        <f t="shared" si="9"/>
        <v>0</v>
      </c>
      <c r="BL123" s="17" t="s">
        <v>602</v>
      </c>
      <c r="BM123" s="17" t="s">
        <v>1119</v>
      </c>
    </row>
    <row r="124" spans="2:65" s="1" customFormat="1" ht="16.5" customHeight="1">
      <c r="B124" s="34"/>
      <c r="C124" s="232" t="s">
        <v>449</v>
      </c>
      <c r="D124" s="232" t="s">
        <v>608</v>
      </c>
      <c r="E124" s="233" t="s">
        <v>1120</v>
      </c>
      <c r="F124" s="234" t="s">
        <v>1121</v>
      </c>
      <c r="G124" s="235" t="s">
        <v>1033</v>
      </c>
      <c r="H124" s="236">
        <v>1</v>
      </c>
      <c r="I124" s="237"/>
      <c r="J124" s="238">
        <f t="shared" si="0"/>
        <v>0</v>
      </c>
      <c r="K124" s="234" t="s">
        <v>19</v>
      </c>
      <c r="L124" s="239"/>
      <c r="M124" s="240" t="s">
        <v>19</v>
      </c>
      <c r="N124" s="241" t="s">
        <v>46</v>
      </c>
      <c r="O124" s="60"/>
      <c r="P124" s="191">
        <f t="shared" si="1"/>
        <v>0</v>
      </c>
      <c r="Q124" s="191">
        <v>0</v>
      </c>
      <c r="R124" s="191">
        <f t="shared" si="2"/>
        <v>0</v>
      </c>
      <c r="S124" s="191">
        <v>0</v>
      </c>
      <c r="T124" s="192">
        <f t="shared" si="3"/>
        <v>0</v>
      </c>
      <c r="AR124" s="17" t="s">
        <v>1034</v>
      </c>
      <c r="AT124" s="17" t="s">
        <v>608</v>
      </c>
      <c r="AU124" s="17" t="s">
        <v>85</v>
      </c>
      <c r="AY124" s="17" t="s">
        <v>142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7" t="s">
        <v>83</v>
      </c>
      <c r="BK124" s="193">
        <f t="shared" si="9"/>
        <v>0</v>
      </c>
      <c r="BL124" s="17" t="s">
        <v>602</v>
      </c>
      <c r="BM124" s="17" t="s">
        <v>1122</v>
      </c>
    </row>
    <row r="125" spans="2:65" s="1" customFormat="1" ht="16.5" customHeight="1">
      <c r="B125" s="34"/>
      <c r="C125" s="232" t="s">
        <v>454</v>
      </c>
      <c r="D125" s="232" t="s">
        <v>608</v>
      </c>
      <c r="E125" s="233" t="s">
        <v>1123</v>
      </c>
      <c r="F125" s="234" t="s">
        <v>1124</v>
      </c>
      <c r="G125" s="235" t="s">
        <v>1033</v>
      </c>
      <c r="H125" s="236">
        <v>2</v>
      </c>
      <c r="I125" s="237"/>
      <c r="J125" s="238">
        <f t="shared" si="0"/>
        <v>0</v>
      </c>
      <c r="K125" s="234" t="s">
        <v>19</v>
      </c>
      <c r="L125" s="239"/>
      <c r="M125" s="240" t="s">
        <v>19</v>
      </c>
      <c r="N125" s="241" t="s">
        <v>46</v>
      </c>
      <c r="O125" s="60"/>
      <c r="P125" s="191">
        <f t="shared" si="1"/>
        <v>0</v>
      </c>
      <c r="Q125" s="191">
        <v>0</v>
      </c>
      <c r="R125" s="191">
        <f t="shared" si="2"/>
        <v>0</v>
      </c>
      <c r="S125" s="191">
        <v>0</v>
      </c>
      <c r="T125" s="192">
        <f t="shared" si="3"/>
        <v>0</v>
      </c>
      <c r="AR125" s="17" t="s">
        <v>1034</v>
      </c>
      <c r="AT125" s="17" t="s">
        <v>608</v>
      </c>
      <c r="AU125" s="17" t="s">
        <v>85</v>
      </c>
      <c r="AY125" s="17" t="s">
        <v>142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7" t="s">
        <v>83</v>
      </c>
      <c r="BK125" s="193">
        <f t="shared" si="9"/>
        <v>0</v>
      </c>
      <c r="BL125" s="17" t="s">
        <v>602</v>
      </c>
      <c r="BM125" s="17" t="s">
        <v>1125</v>
      </c>
    </row>
    <row r="126" spans="2:65" s="1" customFormat="1" ht="16.5" customHeight="1">
      <c r="B126" s="34"/>
      <c r="C126" s="232" t="s">
        <v>459</v>
      </c>
      <c r="D126" s="232" t="s">
        <v>608</v>
      </c>
      <c r="E126" s="233" t="s">
        <v>1126</v>
      </c>
      <c r="F126" s="234" t="s">
        <v>1127</v>
      </c>
      <c r="G126" s="235" t="s">
        <v>1033</v>
      </c>
      <c r="H126" s="236">
        <v>1</v>
      </c>
      <c r="I126" s="237"/>
      <c r="J126" s="238">
        <f t="shared" si="0"/>
        <v>0</v>
      </c>
      <c r="K126" s="234" t="s">
        <v>19</v>
      </c>
      <c r="L126" s="239"/>
      <c r="M126" s="240" t="s">
        <v>19</v>
      </c>
      <c r="N126" s="241" t="s">
        <v>46</v>
      </c>
      <c r="O126" s="60"/>
      <c r="P126" s="191">
        <f t="shared" si="1"/>
        <v>0</v>
      </c>
      <c r="Q126" s="191">
        <v>0</v>
      </c>
      <c r="R126" s="191">
        <f t="shared" si="2"/>
        <v>0</v>
      </c>
      <c r="S126" s="191">
        <v>0</v>
      </c>
      <c r="T126" s="192">
        <f t="shared" si="3"/>
        <v>0</v>
      </c>
      <c r="AR126" s="17" t="s">
        <v>1034</v>
      </c>
      <c r="AT126" s="17" t="s">
        <v>608</v>
      </c>
      <c r="AU126" s="17" t="s">
        <v>85</v>
      </c>
      <c r="AY126" s="17" t="s">
        <v>142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7" t="s">
        <v>83</v>
      </c>
      <c r="BK126" s="193">
        <f t="shared" si="9"/>
        <v>0</v>
      </c>
      <c r="BL126" s="17" t="s">
        <v>602</v>
      </c>
      <c r="BM126" s="17" t="s">
        <v>1128</v>
      </c>
    </row>
    <row r="127" spans="2:65" s="11" customFormat="1" ht="22.9" customHeight="1">
      <c r="B127" s="166"/>
      <c r="C127" s="167"/>
      <c r="D127" s="168" t="s">
        <v>74</v>
      </c>
      <c r="E127" s="180" t="s">
        <v>1129</v>
      </c>
      <c r="F127" s="180" t="s">
        <v>1130</v>
      </c>
      <c r="G127" s="167"/>
      <c r="H127" s="167"/>
      <c r="I127" s="170"/>
      <c r="J127" s="181">
        <f>BK127</f>
        <v>0</v>
      </c>
      <c r="K127" s="167"/>
      <c r="L127" s="172"/>
      <c r="M127" s="173"/>
      <c r="N127" s="174"/>
      <c r="O127" s="174"/>
      <c r="P127" s="175">
        <f>SUM(P128:P156)</f>
        <v>0</v>
      </c>
      <c r="Q127" s="174"/>
      <c r="R127" s="175">
        <f>SUM(R128:R156)</f>
        <v>0</v>
      </c>
      <c r="S127" s="174"/>
      <c r="T127" s="176">
        <f>SUM(T128:T156)</f>
        <v>0</v>
      </c>
      <c r="AR127" s="177" t="s">
        <v>158</v>
      </c>
      <c r="AT127" s="178" t="s">
        <v>74</v>
      </c>
      <c r="AU127" s="178" t="s">
        <v>83</v>
      </c>
      <c r="AY127" s="177" t="s">
        <v>142</v>
      </c>
      <c r="BK127" s="179">
        <f>SUM(BK128:BK156)</f>
        <v>0</v>
      </c>
    </row>
    <row r="128" spans="2:65" s="1" customFormat="1" ht="16.5" customHeight="1">
      <c r="B128" s="34"/>
      <c r="C128" s="182" t="s">
        <v>463</v>
      </c>
      <c r="D128" s="182" t="s">
        <v>144</v>
      </c>
      <c r="E128" s="183" t="s">
        <v>1131</v>
      </c>
      <c r="F128" s="184" t="s">
        <v>1132</v>
      </c>
      <c r="G128" s="185" t="s">
        <v>1033</v>
      </c>
      <c r="H128" s="186">
        <v>4</v>
      </c>
      <c r="I128" s="187"/>
      <c r="J128" s="188">
        <f t="shared" ref="J128:J156" si="10">ROUND(I128*H128,2)</f>
        <v>0</v>
      </c>
      <c r="K128" s="184" t="s">
        <v>19</v>
      </c>
      <c r="L128" s="38"/>
      <c r="M128" s="189" t="s">
        <v>19</v>
      </c>
      <c r="N128" s="190" t="s">
        <v>46</v>
      </c>
      <c r="O128" s="60"/>
      <c r="P128" s="191">
        <f t="shared" ref="P128:P156" si="11">O128*H128</f>
        <v>0</v>
      </c>
      <c r="Q128" s="191">
        <v>0</v>
      </c>
      <c r="R128" s="191">
        <f t="shared" ref="R128:R156" si="12">Q128*H128</f>
        <v>0</v>
      </c>
      <c r="S128" s="191">
        <v>0</v>
      </c>
      <c r="T128" s="192">
        <f t="shared" ref="T128:T156" si="13">S128*H128</f>
        <v>0</v>
      </c>
      <c r="AR128" s="17" t="s">
        <v>602</v>
      </c>
      <c r="AT128" s="17" t="s">
        <v>144</v>
      </c>
      <c r="AU128" s="17" t="s">
        <v>85</v>
      </c>
      <c r="AY128" s="17" t="s">
        <v>142</v>
      </c>
      <c r="BE128" s="193">
        <f t="shared" ref="BE128:BE156" si="14">IF(N128="základní",J128,0)</f>
        <v>0</v>
      </c>
      <c r="BF128" s="193">
        <f t="shared" ref="BF128:BF156" si="15">IF(N128="snížená",J128,0)</f>
        <v>0</v>
      </c>
      <c r="BG128" s="193">
        <f t="shared" ref="BG128:BG156" si="16">IF(N128="zákl. přenesená",J128,0)</f>
        <v>0</v>
      </c>
      <c r="BH128" s="193">
        <f t="shared" ref="BH128:BH156" si="17">IF(N128="sníž. přenesená",J128,0)</f>
        <v>0</v>
      </c>
      <c r="BI128" s="193">
        <f t="shared" ref="BI128:BI156" si="18">IF(N128="nulová",J128,0)</f>
        <v>0</v>
      </c>
      <c r="BJ128" s="17" t="s">
        <v>83</v>
      </c>
      <c r="BK128" s="193">
        <f t="shared" ref="BK128:BK156" si="19">ROUND(I128*H128,2)</f>
        <v>0</v>
      </c>
      <c r="BL128" s="17" t="s">
        <v>602</v>
      </c>
      <c r="BM128" s="17" t="s">
        <v>1133</v>
      </c>
    </row>
    <row r="129" spans="2:65" s="1" customFormat="1" ht="16.5" customHeight="1">
      <c r="B129" s="34"/>
      <c r="C129" s="182" t="s">
        <v>471</v>
      </c>
      <c r="D129" s="182" t="s">
        <v>144</v>
      </c>
      <c r="E129" s="183" t="s">
        <v>1134</v>
      </c>
      <c r="F129" s="184" t="s">
        <v>1076</v>
      </c>
      <c r="G129" s="185" t="s">
        <v>1033</v>
      </c>
      <c r="H129" s="186">
        <v>1</v>
      </c>
      <c r="I129" s="187"/>
      <c r="J129" s="188">
        <f t="shared" si="10"/>
        <v>0</v>
      </c>
      <c r="K129" s="184" t="s">
        <v>19</v>
      </c>
      <c r="L129" s="38"/>
      <c r="M129" s="189" t="s">
        <v>19</v>
      </c>
      <c r="N129" s="190" t="s">
        <v>46</v>
      </c>
      <c r="O129" s="60"/>
      <c r="P129" s="191">
        <f t="shared" si="11"/>
        <v>0</v>
      </c>
      <c r="Q129" s="191">
        <v>0</v>
      </c>
      <c r="R129" s="191">
        <f t="shared" si="12"/>
        <v>0</v>
      </c>
      <c r="S129" s="191">
        <v>0</v>
      </c>
      <c r="T129" s="192">
        <f t="shared" si="13"/>
        <v>0</v>
      </c>
      <c r="AR129" s="17" t="s">
        <v>602</v>
      </c>
      <c r="AT129" s="17" t="s">
        <v>144</v>
      </c>
      <c r="AU129" s="17" t="s">
        <v>85</v>
      </c>
      <c r="AY129" s="17" t="s">
        <v>142</v>
      </c>
      <c r="BE129" s="193">
        <f t="shared" si="14"/>
        <v>0</v>
      </c>
      <c r="BF129" s="193">
        <f t="shared" si="15"/>
        <v>0</v>
      </c>
      <c r="BG129" s="193">
        <f t="shared" si="16"/>
        <v>0</v>
      </c>
      <c r="BH129" s="193">
        <f t="shared" si="17"/>
        <v>0</v>
      </c>
      <c r="BI129" s="193">
        <f t="shared" si="18"/>
        <v>0</v>
      </c>
      <c r="BJ129" s="17" t="s">
        <v>83</v>
      </c>
      <c r="BK129" s="193">
        <f t="shared" si="19"/>
        <v>0</v>
      </c>
      <c r="BL129" s="17" t="s">
        <v>602</v>
      </c>
      <c r="BM129" s="17" t="s">
        <v>1135</v>
      </c>
    </row>
    <row r="130" spans="2:65" s="1" customFormat="1" ht="16.5" customHeight="1">
      <c r="B130" s="34"/>
      <c r="C130" s="182" t="s">
        <v>478</v>
      </c>
      <c r="D130" s="182" t="s">
        <v>144</v>
      </c>
      <c r="E130" s="183" t="s">
        <v>1136</v>
      </c>
      <c r="F130" s="184" t="s">
        <v>1079</v>
      </c>
      <c r="G130" s="185" t="s">
        <v>161</v>
      </c>
      <c r="H130" s="186">
        <v>20</v>
      </c>
      <c r="I130" s="187"/>
      <c r="J130" s="188">
        <f t="shared" si="10"/>
        <v>0</v>
      </c>
      <c r="K130" s="184" t="s">
        <v>19</v>
      </c>
      <c r="L130" s="38"/>
      <c r="M130" s="189" t="s">
        <v>19</v>
      </c>
      <c r="N130" s="190" t="s">
        <v>46</v>
      </c>
      <c r="O130" s="60"/>
      <c r="P130" s="191">
        <f t="shared" si="11"/>
        <v>0</v>
      </c>
      <c r="Q130" s="191">
        <v>0</v>
      </c>
      <c r="R130" s="191">
        <f t="shared" si="12"/>
        <v>0</v>
      </c>
      <c r="S130" s="191">
        <v>0</v>
      </c>
      <c r="T130" s="192">
        <f t="shared" si="13"/>
        <v>0</v>
      </c>
      <c r="AR130" s="17" t="s">
        <v>602</v>
      </c>
      <c r="AT130" s="17" t="s">
        <v>144</v>
      </c>
      <c r="AU130" s="17" t="s">
        <v>85</v>
      </c>
      <c r="AY130" s="17" t="s">
        <v>142</v>
      </c>
      <c r="BE130" s="193">
        <f t="shared" si="14"/>
        <v>0</v>
      </c>
      <c r="BF130" s="193">
        <f t="shared" si="15"/>
        <v>0</v>
      </c>
      <c r="BG130" s="193">
        <f t="shared" si="16"/>
        <v>0</v>
      </c>
      <c r="BH130" s="193">
        <f t="shared" si="17"/>
        <v>0</v>
      </c>
      <c r="BI130" s="193">
        <f t="shared" si="18"/>
        <v>0</v>
      </c>
      <c r="BJ130" s="17" t="s">
        <v>83</v>
      </c>
      <c r="BK130" s="193">
        <f t="shared" si="19"/>
        <v>0</v>
      </c>
      <c r="BL130" s="17" t="s">
        <v>602</v>
      </c>
      <c r="BM130" s="17" t="s">
        <v>1137</v>
      </c>
    </row>
    <row r="131" spans="2:65" s="1" customFormat="1" ht="16.5" customHeight="1">
      <c r="B131" s="34"/>
      <c r="C131" s="182" t="s">
        <v>485</v>
      </c>
      <c r="D131" s="182" t="s">
        <v>144</v>
      </c>
      <c r="E131" s="183" t="s">
        <v>1138</v>
      </c>
      <c r="F131" s="184" t="s">
        <v>1082</v>
      </c>
      <c r="G131" s="185" t="s">
        <v>161</v>
      </c>
      <c r="H131" s="186">
        <v>4</v>
      </c>
      <c r="I131" s="187"/>
      <c r="J131" s="188">
        <f t="shared" si="10"/>
        <v>0</v>
      </c>
      <c r="K131" s="184" t="s">
        <v>19</v>
      </c>
      <c r="L131" s="38"/>
      <c r="M131" s="189" t="s">
        <v>19</v>
      </c>
      <c r="N131" s="190" t="s">
        <v>46</v>
      </c>
      <c r="O131" s="60"/>
      <c r="P131" s="191">
        <f t="shared" si="11"/>
        <v>0</v>
      </c>
      <c r="Q131" s="191">
        <v>0</v>
      </c>
      <c r="R131" s="191">
        <f t="shared" si="12"/>
        <v>0</v>
      </c>
      <c r="S131" s="191">
        <v>0</v>
      </c>
      <c r="T131" s="192">
        <f t="shared" si="13"/>
        <v>0</v>
      </c>
      <c r="AR131" s="17" t="s">
        <v>602</v>
      </c>
      <c r="AT131" s="17" t="s">
        <v>144</v>
      </c>
      <c r="AU131" s="17" t="s">
        <v>85</v>
      </c>
      <c r="AY131" s="17" t="s">
        <v>142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17" t="s">
        <v>83</v>
      </c>
      <c r="BK131" s="193">
        <f t="shared" si="19"/>
        <v>0</v>
      </c>
      <c r="BL131" s="17" t="s">
        <v>602</v>
      </c>
      <c r="BM131" s="17" t="s">
        <v>1139</v>
      </c>
    </row>
    <row r="132" spans="2:65" s="1" customFormat="1" ht="16.5" customHeight="1">
      <c r="B132" s="34"/>
      <c r="C132" s="182" t="s">
        <v>491</v>
      </c>
      <c r="D132" s="182" t="s">
        <v>144</v>
      </c>
      <c r="E132" s="183" t="s">
        <v>1140</v>
      </c>
      <c r="F132" s="184" t="s">
        <v>1085</v>
      </c>
      <c r="G132" s="185" t="s">
        <v>161</v>
      </c>
      <c r="H132" s="186">
        <v>24</v>
      </c>
      <c r="I132" s="187"/>
      <c r="J132" s="188">
        <f t="shared" si="10"/>
        <v>0</v>
      </c>
      <c r="K132" s="184" t="s">
        <v>19</v>
      </c>
      <c r="L132" s="38"/>
      <c r="M132" s="189" t="s">
        <v>19</v>
      </c>
      <c r="N132" s="190" t="s">
        <v>46</v>
      </c>
      <c r="O132" s="60"/>
      <c r="P132" s="191">
        <f t="shared" si="11"/>
        <v>0</v>
      </c>
      <c r="Q132" s="191">
        <v>0</v>
      </c>
      <c r="R132" s="191">
        <f t="shared" si="12"/>
        <v>0</v>
      </c>
      <c r="S132" s="191">
        <v>0</v>
      </c>
      <c r="T132" s="192">
        <f t="shared" si="13"/>
        <v>0</v>
      </c>
      <c r="AR132" s="17" t="s">
        <v>602</v>
      </c>
      <c r="AT132" s="17" t="s">
        <v>144</v>
      </c>
      <c r="AU132" s="17" t="s">
        <v>85</v>
      </c>
      <c r="AY132" s="17" t="s">
        <v>142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7" t="s">
        <v>83</v>
      </c>
      <c r="BK132" s="193">
        <f t="shared" si="19"/>
        <v>0</v>
      </c>
      <c r="BL132" s="17" t="s">
        <v>602</v>
      </c>
      <c r="BM132" s="17" t="s">
        <v>1141</v>
      </c>
    </row>
    <row r="133" spans="2:65" s="1" customFormat="1" ht="16.5" customHeight="1">
      <c r="B133" s="34"/>
      <c r="C133" s="182" t="s">
        <v>496</v>
      </c>
      <c r="D133" s="182" t="s">
        <v>144</v>
      </c>
      <c r="E133" s="183" t="s">
        <v>1142</v>
      </c>
      <c r="F133" s="184" t="s">
        <v>1088</v>
      </c>
      <c r="G133" s="185" t="s">
        <v>1033</v>
      </c>
      <c r="H133" s="186">
        <v>1</v>
      </c>
      <c r="I133" s="187"/>
      <c r="J133" s="188">
        <f t="shared" si="10"/>
        <v>0</v>
      </c>
      <c r="K133" s="184" t="s">
        <v>19</v>
      </c>
      <c r="L133" s="38"/>
      <c r="M133" s="189" t="s">
        <v>19</v>
      </c>
      <c r="N133" s="190" t="s">
        <v>46</v>
      </c>
      <c r="O133" s="60"/>
      <c r="P133" s="191">
        <f t="shared" si="11"/>
        <v>0</v>
      </c>
      <c r="Q133" s="191">
        <v>0</v>
      </c>
      <c r="R133" s="191">
        <f t="shared" si="12"/>
        <v>0</v>
      </c>
      <c r="S133" s="191">
        <v>0</v>
      </c>
      <c r="T133" s="192">
        <f t="shared" si="13"/>
        <v>0</v>
      </c>
      <c r="AR133" s="17" t="s">
        <v>602</v>
      </c>
      <c r="AT133" s="17" t="s">
        <v>144</v>
      </c>
      <c r="AU133" s="17" t="s">
        <v>85</v>
      </c>
      <c r="AY133" s="17" t="s">
        <v>142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7" t="s">
        <v>83</v>
      </c>
      <c r="BK133" s="193">
        <f t="shared" si="19"/>
        <v>0</v>
      </c>
      <c r="BL133" s="17" t="s">
        <v>602</v>
      </c>
      <c r="BM133" s="17" t="s">
        <v>1143</v>
      </c>
    </row>
    <row r="134" spans="2:65" s="1" customFormat="1" ht="16.5" customHeight="1">
      <c r="B134" s="34"/>
      <c r="C134" s="182" t="s">
        <v>501</v>
      </c>
      <c r="D134" s="182" t="s">
        <v>144</v>
      </c>
      <c r="E134" s="183" t="s">
        <v>1144</v>
      </c>
      <c r="F134" s="184" t="s">
        <v>1091</v>
      </c>
      <c r="G134" s="185" t="s">
        <v>1033</v>
      </c>
      <c r="H134" s="186">
        <v>4</v>
      </c>
      <c r="I134" s="187"/>
      <c r="J134" s="188">
        <f t="shared" si="10"/>
        <v>0</v>
      </c>
      <c r="K134" s="184" t="s">
        <v>19</v>
      </c>
      <c r="L134" s="38"/>
      <c r="M134" s="189" t="s">
        <v>19</v>
      </c>
      <c r="N134" s="190" t="s">
        <v>46</v>
      </c>
      <c r="O134" s="60"/>
      <c r="P134" s="191">
        <f t="shared" si="11"/>
        <v>0</v>
      </c>
      <c r="Q134" s="191">
        <v>0</v>
      </c>
      <c r="R134" s="191">
        <f t="shared" si="12"/>
        <v>0</v>
      </c>
      <c r="S134" s="191">
        <v>0</v>
      </c>
      <c r="T134" s="192">
        <f t="shared" si="13"/>
        <v>0</v>
      </c>
      <c r="AR134" s="17" t="s">
        <v>602</v>
      </c>
      <c r="AT134" s="17" t="s">
        <v>144</v>
      </c>
      <c r="AU134" s="17" t="s">
        <v>85</v>
      </c>
      <c r="AY134" s="17" t="s">
        <v>142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7" t="s">
        <v>83</v>
      </c>
      <c r="BK134" s="193">
        <f t="shared" si="19"/>
        <v>0</v>
      </c>
      <c r="BL134" s="17" t="s">
        <v>602</v>
      </c>
      <c r="BM134" s="17" t="s">
        <v>1145</v>
      </c>
    </row>
    <row r="135" spans="2:65" s="1" customFormat="1" ht="16.5" customHeight="1">
      <c r="B135" s="34"/>
      <c r="C135" s="182" t="s">
        <v>509</v>
      </c>
      <c r="D135" s="182" t="s">
        <v>144</v>
      </c>
      <c r="E135" s="183" t="s">
        <v>1146</v>
      </c>
      <c r="F135" s="184" t="s">
        <v>1094</v>
      </c>
      <c r="G135" s="185" t="s">
        <v>1033</v>
      </c>
      <c r="H135" s="186">
        <v>1</v>
      </c>
      <c r="I135" s="187"/>
      <c r="J135" s="188">
        <f t="shared" si="10"/>
        <v>0</v>
      </c>
      <c r="K135" s="184" t="s">
        <v>19</v>
      </c>
      <c r="L135" s="38"/>
      <c r="M135" s="189" t="s">
        <v>19</v>
      </c>
      <c r="N135" s="190" t="s">
        <v>46</v>
      </c>
      <c r="O135" s="60"/>
      <c r="P135" s="191">
        <f t="shared" si="11"/>
        <v>0</v>
      </c>
      <c r="Q135" s="191">
        <v>0</v>
      </c>
      <c r="R135" s="191">
        <f t="shared" si="12"/>
        <v>0</v>
      </c>
      <c r="S135" s="191">
        <v>0</v>
      </c>
      <c r="T135" s="192">
        <f t="shared" si="13"/>
        <v>0</v>
      </c>
      <c r="AR135" s="17" t="s">
        <v>602</v>
      </c>
      <c r="AT135" s="17" t="s">
        <v>144</v>
      </c>
      <c r="AU135" s="17" t="s">
        <v>85</v>
      </c>
      <c r="AY135" s="17" t="s">
        <v>142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7" t="s">
        <v>83</v>
      </c>
      <c r="BK135" s="193">
        <f t="shared" si="19"/>
        <v>0</v>
      </c>
      <c r="BL135" s="17" t="s">
        <v>602</v>
      </c>
      <c r="BM135" s="17" t="s">
        <v>1147</v>
      </c>
    </row>
    <row r="136" spans="2:65" s="1" customFormat="1" ht="16.5" customHeight="1">
      <c r="B136" s="34"/>
      <c r="C136" s="182" t="s">
        <v>513</v>
      </c>
      <c r="D136" s="182" t="s">
        <v>144</v>
      </c>
      <c r="E136" s="183" t="s">
        <v>1148</v>
      </c>
      <c r="F136" s="184" t="s">
        <v>1097</v>
      </c>
      <c r="G136" s="185" t="s">
        <v>1033</v>
      </c>
      <c r="H136" s="186">
        <v>2</v>
      </c>
      <c r="I136" s="187"/>
      <c r="J136" s="188">
        <f t="shared" si="10"/>
        <v>0</v>
      </c>
      <c r="K136" s="184" t="s">
        <v>19</v>
      </c>
      <c r="L136" s="38"/>
      <c r="M136" s="189" t="s">
        <v>19</v>
      </c>
      <c r="N136" s="190" t="s">
        <v>46</v>
      </c>
      <c r="O136" s="60"/>
      <c r="P136" s="191">
        <f t="shared" si="11"/>
        <v>0</v>
      </c>
      <c r="Q136" s="191">
        <v>0</v>
      </c>
      <c r="R136" s="191">
        <f t="shared" si="12"/>
        <v>0</v>
      </c>
      <c r="S136" s="191">
        <v>0</v>
      </c>
      <c r="T136" s="192">
        <f t="shared" si="13"/>
        <v>0</v>
      </c>
      <c r="AR136" s="17" t="s">
        <v>602</v>
      </c>
      <c r="AT136" s="17" t="s">
        <v>144</v>
      </c>
      <c r="AU136" s="17" t="s">
        <v>85</v>
      </c>
      <c r="AY136" s="17" t="s">
        <v>142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7" t="s">
        <v>83</v>
      </c>
      <c r="BK136" s="193">
        <f t="shared" si="19"/>
        <v>0</v>
      </c>
      <c r="BL136" s="17" t="s">
        <v>602</v>
      </c>
      <c r="BM136" s="17" t="s">
        <v>1149</v>
      </c>
    </row>
    <row r="137" spans="2:65" s="1" customFormat="1" ht="16.5" customHeight="1">
      <c r="B137" s="34"/>
      <c r="C137" s="182" t="s">
        <v>518</v>
      </c>
      <c r="D137" s="182" t="s">
        <v>144</v>
      </c>
      <c r="E137" s="183" t="s">
        <v>1150</v>
      </c>
      <c r="F137" s="184" t="s">
        <v>1100</v>
      </c>
      <c r="G137" s="185" t="s">
        <v>1033</v>
      </c>
      <c r="H137" s="186">
        <v>10</v>
      </c>
      <c r="I137" s="187"/>
      <c r="J137" s="188">
        <f t="shared" si="10"/>
        <v>0</v>
      </c>
      <c r="K137" s="184" t="s">
        <v>19</v>
      </c>
      <c r="L137" s="38"/>
      <c r="M137" s="189" t="s">
        <v>19</v>
      </c>
      <c r="N137" s="190" t="s">
        <v>46</v>
      </c>
      <c r="O137" s="60"/>
      <c r="P137" s="191">
        <f t="shared" si="11"/>
        <v>0</v>
      </c>
      <c r="Q137" s="191">
        <v>0</v>
      </c>
      <c r="R137" s="191">
        <f t="shared" si="12"/>
        <v>0</v>
      </c>
      <c r="S137" s="191">
        <v>0</v>
      </c>
      <c r="T137" s="192">
        <f t="shared" si="13"/>
        <v>0</v>
      </c>
      <c r="AR137" s="17" t="s">
        <v>602</v>
      </c>
      <c r="AT137" s="17" t="s">
        <v>144</v>
      </c>
      <c r="AU137" s="17" t="s">
        <v>85</v>
      </c>
      <c r="AY137" s="17" t="s">
        <v>142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7" t="s">
        <v>83</v>
      </c>
      <c r="BK137" s="193">
        <f t="shared" si="19"/>
        <v>0</v>
      </c>
      <c r="BL137" s="17" t="s">
        <v>602</v>
      </c>
      <c r="BM137" s="17" t="s">
        <v>1151</v>
      </c>
    </row>
    <row r="138" spans="2:65" s="1" customFormat="1" ht="16.5" customHeight="1">
      <c r="B138" s="34"/>
      <c r="C138" s="182" t="s">
        <v>523</v>
      </c>
      <c r="D138" s="182" t="s">
        <v>144</v>
      </c>
      <c r="E138" s="183" t="s">
        <v>1152</v>
      </c>
      <c r="F138" s="184" t="s">
        <v>1103</v>
      </c>
      <c r="G138" s="185" t="s">
        <v>1033</v>
      </c>
      <c r="H138" s="186">
        <v>1</v>
      </c>
      <c r="I138" s="187"/>
      <c r="J138" s="188">
        <f t="shared" si="10"/>
        <v>0</v>
      </c>
      <c r="K138" s="184" t="s">
        <v>19</v>
      </c>
      <c r="L138" s="38"/>
      <c r="M138" s="189" t="s">
        <v>19</v>
      </c>
      <c r="N138" s="190" t="s">
        <v>46</v>
      </c>
      <c r="O138" s="60"/>
      <c r="P138" s="191">
        <f t="shared" si="11"/>
        <v>0</v>
      </c>
      <c r="Q138" s="191">
        <v>0</v>
      </c>
      <c r="R138" s="191">
        <f t="shared" si="12"/>
        <v>0</v>
      </c>
      <c r="S138" s="191">
        <v>0</v>
      </c>
      <c r="T138" s="192">
        <f t="shared" si="13"/>
        <v>0</v>
      </c>
      <c r="AR138" s="17" t="s">
        <v>602</v>
      </c>
      <c r="AT138" s="17" t="s">
        <v>144</v>
      </c>
      <c r="AU138" s="17" t="s">
        <v>85</v>
      </c>
      <c r="AY138" s="17" t="s">
        <v>142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7" t="s">
        <v>83</v>
      </c>
      <c r="BK138" s="193">
        <f t="shared" si="19"/>
        <v>0</v>
      </c>
      <c r="BL138" s="17" t="s">
        <v>602</v>
      </c>
      <c r="BM138" s="17" t="s">
        <v>1153</v>
      </c>
    </row>
    <row r="139" spans="2:65" s="1" customFormat="1" ht="16.5" customHeight="1">
      <c r="B139" s="34"/>
      <c r="C139" s="182" t="s">
        <v>529</v>
      </c>
      <c r="D139" s="182" t="s">
        <v>144</v>
      </c>
      <c r="E139" s="183" t="s">
        <v>1154</v>
      </c>
      <c r="F139" s="184" t="s">
        <v>1037</v>
      </c>
      <c r="G139" s="185" t="s">
        <v>1033</v>
      </c>
      <c r="H139" s="186">
        <v>2</v>
      </c>
      <c r="I139" s="187"/>
      <c r="J139" s="188">
        <f t="shared" si="10"/>
        <v>0</v>
      </c>
      <c r="K139" s="184" t="s">
        <v>19</v>
      </c>
      <c r="L139" s="38"/>
      <c r="M139" s="189" t="s">
        <v>19</v>
      </c>
      <c r="N139" s="190" t="s">
        <v>46</v>
      </c>
      <c r="O139" s="60"/>
      <c r="P139" s="191">
        <f t="shared" si="11"/>
        <v>0</v>
      </c>
      <c r="Q139" s="191">
        <v>0</v>
      </c>
      <c r="R139" s="191">
        <f t="shared" si="12"/>
        <v>0</v>
      </c>
      <c r="S139" s="191">
        <v>0</v>
      </c>
      <c r="T139" s="192">
        <f t="shared" si="13"/>
        <v>0</v>
      </c>
      <c r="AR139" s="17" t="s">
        <v>602</v>
      </c>
      <c r="AT139" s="17" t="s">
        <v>144</v>
      </c>
      <c r="AU139" s="17" t="s">
        <v>85</v>
      </c>
      <c r="AY139" s="17" t="s">
        <v>142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7" t="s">
        <v>83</v>
      </c>
      <c r="BK139" s="193">
        <f t="shared" si="19"/>
        <v>0</v>
      </c>
      <c r="BL139" s="17" t="s">
        <v>602</v>
      </c>
      <c r="BM139" s="17" t="s">
        <v>1155</v>
      </c>
    </row>
    <row r="140" spans="2:65" s="1" customFormat="1" ht="16.5" customHeight="1">
      <c r="B140" s="34"/>
      <c r="C140" s="182" t="s">
        <v>533</v>
      </c>
      <c r="D140" s="182" t="s">
        <v>144</v>
      </c>
      <c r="E140" s="183" t="s">
        <v>1156</v>
      </c>
      <c r="F140" s="184" t="s">
        <v>1106</v>
      </c>
      <c r="G140" s="185" t="s">
        <v>1033</v>
      </c>
      <c r="H140" s="186">
        <v>2</v>
      </c>
      <c r="I140" s="187"/>
      <c r="J140" s="188">
        <f t="shared" si="10"/>
        <v>0</v>
      </c>
      <c r="K140" s="184" t="s">
        <v>19</v>
      </c>
      <c r="L140" s="38"/>
      <c r="M140" s="189" t="s">
        <v>19</v>
      </c>
      <c r="N140" s="190" t="s">
        <v>46</v>
      </c>
      <c r="O140" s="60"/>
      <c r="P140" s="191">
        <f t="shared" si="11"/>
        <v>0</v>
      </c>
      <c r="Q140" s="191">
        <v>0</v>
      </c>
      <c r="R140" s="191">
        <f t="shared" si="12"/>
        <v>0</v>
      </c>
      <c r="S140" s="191">
        <v>0</v>
      </c>
      <c r="T140" s="192">
        <f t="shared" si="13"/>
        <v>0</v>
      </c>
      <c r="AR140" s="17" t="s">
        <v>602</v>
      </c>
      <c r="AT140" s="17" t="s">
        <v>144</v>
      </c>
      <c r="AU140" s="17" t="s">
        <v>85</v>
      </c>
      <c r="AY140" s="17" t="s">
        <v>142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7" t="s">
        <v>83</v>
      </c>
      <c r="BK140" s="193">
        <f t="shared" si="19"/>
        <v>0</v>
      </c>
      <c r="BL140" s="17" t="s">
        <v>602</v>
      </c>
      <c r="BM140" s="17" t="s">
        <v>1157</v>
      </c>
    </row>
    <row r="141" spans="2:65" s="1" customFormat="1" ht="16.5" customHeight="1">
      <c r="B141" s="34"/>
      <c r="C141" s="182" t="s">
        <v>537</v>
      </c>
      <c r="D141" s="182" t="s">
        <v>144</v>
      </c>
      <c r="E141" s="183" t="s">
        <v>1158</v>
      </c>
      <c r="F141" s="184" t="s">
        <v>1109</v>
      </c>
      <c r="G141" s="185" t="s">
        <v>1033</v>
      </c>
      <c r="H141" s="186">
        <v>1</v>
      </c>
      <c r="I141" s="187"/>
      <c r="J141" s="188">
        <f t="shared" si="10"/>
        <v>0</v>
      </c>
      <c r="K141" s="184" t="s">
        <v>19</v>
      </c>
      <c r="L141" s="38"/>
      <c r="M141" s="189" t="s">
        <v>19</v>
      </c>
      <c r="N141" s="190" t="s">
        <v>46</v>
      </c>
      <c r="O141" s="60"/>
      <c r="P141" s="191">
        <f t="shared" si="11"/>
        <v>0</v>
      </c>
      <c r="Q141" s="191">
        <v>0</v>
      </c>
      <c r="R141" s="191">
        <f t="shared" si="12"/>
        <v>0</v>
      </c>
      <c r="S141" s="191">
        <v>0</v>
      </c>
      <c r="T141" s="192">
        <f t="shared" si="13"/>
        <v>0</v>
      </c>
      <c r="AR141" s="17" t="s">
        <v>602</v>
      </c>
      <c r="AT141" s="17" t="s">
        <v>144</v>
      </c>
      <c r="AU141" s="17" t="s">
        <v>85</v>
      </c>
      <c r="AY141" s="17" t="s">
        <v>142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7" t="s">
        <v>83</v>
      </c>
      <c r="BK141" s="193">
        <f t="shared" si="19"/>
        <v>0</v>
      </c>
      <c r="BL141" s="17" t="s">
        <v>602</v>
      </c>
      <c r="BM141" s="17" t="s">
        <v>1159</v>
      </c>
    </row>
    <row r="142" spans="2:65" s="1" customFormat="1" ht="16.5" customHeight="1">
      <c r="B142" s="34"/>
      <c r="C142" s="182" t="s">
        <v>543</v>
      </c>
      <c r="D142" s="182" t="s">
        <v>144</v>
      </c>
      <c r="E142" s="183" t="s">
        <v>1160</v>
      </c>
      <c r="F142" s="184" t="s">
        <v>1112</v>
      </c>
      <c r="G142" s="185" t="s">
        <v>1033</v>
      </c>
      <c r="H142" s="186">
        <v>3</v>
      </c>
      <c r="I142" s="187"/>
      <c r="J142" s="188">
        <f t="shared" si="10"/>
        <v>0</v>
      </c>
      <c r="K142" s="184" t="s">
        <v>19</v>
      </c>
      <c r="L142" s="38"/>
      <c r="M142" s="189" t="s">
        <v>19</v>
      </c>
      <c r="N142" s="190" t="s">
        <v>46</v>
      </c>
      <c r="O142" s="60"/>
      <c r="P142" s="191">
        <f t="shared" si="11"/>
        <v>0</v>
      </c>
      <c r="Q142" s="191">
        <v>0</v>
      </c>
      <c r="R142" s="191">
        <f t="shared" si="12"/>
        <v>0</v>
      </c>
      <c r="S142" s="191">
        <v>0</v>
      </c>
      <c r="T142" s="192">
        <f t="shared" si="13"/>
        <v>0</v>
      </c>
      <c r="AR142" s="17" t="s">
        <v>602</v>
      </c>
      <c r="AT142" s="17" t="s">
        <v>144</v>
      </c>
      <c r="AU142" s="17" t="s">
        <v>85</v>
      </c>
      <c r="AY142" s="17" t="s">
        <v>142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7" t="s">
        <v>83</v>
      </c>
      <c r="BK142" s="193">
        <f t="shared" si="19"/>
        <v>0</v>
      </c>
      <c r="BL142" s="17" t="s">
        <v>602</v>
      </c>
      <c r="BM142" s="17" t="s">
        <v>1161</v>
      </c>
    </row>
    <row r="143" spans="2:65" s="1" customFormat="1" ht="16.5" customHeight="1">
      <c r="B143" s="34"/>
      <c r="C143" s="182" t="s">
        <v>547</v>
      </c>
      <c r="D143" s="182" t="s">
        <v>144</v>
      </c>
      <c r="E143" s="183" t="s">
        <v>1162</v>
      </c>
      <c r="F143" s="184" t="s">
        <v>1115</v>
      </c>
      <c r="G143" s="185" t="s">
        <v>1033</v>
      </c>
      <c r="H143" s="186">
        <v>1</v>
      </c>
      <c r="I143" s="187"/>
      <c r="J143" s="188">
        <f t="shared" si="10"/>
        <v>0</v>
      </c>
      <c r="K143" s="184" t="s">
        <v>19</v>
      </c>
      <c r="L143" s="38"/>
      <c r="M143" s="189" t="s">
        <v>19</v>
      </c>
      <c r="N143" s="190" t="s">
        <v>46</v>
      </c>
      <c r="O143" s="60"/>
      <c r="P143" s="191">
        <f t="shared" si="11"/>
        <v>0</v>
      </c>
      <c r="Q143" s="191">
        <v>0</v>
      </c>
      <c r="R143" s="191">
        <f t="shared" si="12"/>
        <v>0</v>
      </c>
      <c r="S143" s="191">
        <v>0</v>
      </c>
      <c r="T143" s="192">
        <f t="shared" si="13"/>
        <v>0</v>
      </c>
      <c r="AR143" s="17" t="s">
        <v>602</v>
      </c>
      <c r="AT143" s="17" t="s">
        <v>144</v>
      </c>
      <c r="AU143" s="17" t="s">
        <v>85</v>
      </c>
      <c r="AY143" s="17" t="s">
        <v>142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7" t="s">
        <v>83</v>
      </c>
      <c r="BK143" s="193">
        <f t="shared" si="19"/>
        <v>0</v>
      </c>
      <c r="BL143" s="17" t="s">
        <v>602</v>
      </c>
      <c r="BM143" s="17" t="s">
        <v>1163</v>
      </c>
    </row>
    <row r="144" spans="2:65" s="1" customFormat="1" ht="16.5" customHeight="1">
      <c r="B144" s="34"/>
      <c r="C144" s="182" t="s">
        <v>551</v>
      </c>
      <c r="D144" s="182" t="s">
        <v>144</v>
      </c>
      <c r="E144" s="183" t="s">
        <v>1164</v>
      </c>
      <c r="F144" s="184" t="s">
        <v>1118</v>
      </c>
      <c r="G144" s="185" t="s">
        <v>1033</v>
      </c>
      <c r="H144" s="186">
        <v>1</v>
      </c>
      <c r="I144" s="187"/>
      <c r="J144" s="188">
        <f t="shared" si="10"/>
        <v>0</v>
      </c>
      <c r="K144" s="184" t="s">
        <v>19</v>
      </c>
      <c r="L144" s="38"/>
      <c r="M144" s="189" t="s">
        <v>19</v>
      </c>
      <c r="N144" s="190" t="s">
        <v>46</v>
      </c>
      <c r="O144" s="60"/>
      <c r="P144" s="191">
        <f t="shared" si="11"/>
        <v>0</v>
      </c>
      <c r="Q144" s="191">
        <v>0</v>
      </c>
      <c r="R144" s="191">
        <f t="shared" si="12"/>
        <v>0</v>
      </c>
      <c r="S144" s="191">
        <v>0</v>
      </c>
      <c r="T144" s="192">
        <f t="shared" si="13"/>
        <v>0</v>
      </c>
      <c r="AR144" s="17" t="s">
        <v>602</v>
      </c>
      <c r="AT144" s="17" t="s">
        <v>144</v>
      </c>
      <c r="AU144" s="17" t="s">
        <v>85</v>
      </c>
      <c r="AY144" s="17" t="s">
        <v>142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7" t="s">
        <v>83</v>
      </c>
      <c r="BK144" s="193">
        <f t="shared" si="19"/>
        <v>0</v>
      </c>
      <c r="BL144" s="17" t="s">
        <v>602</v>
      </c>
      <c r="BM144" s="17" t="s">
        <v>1165</v>
      </c>
    </row>
    <row r="145" spans="2:65" s="1" customFormat="1" ht="16.5" customHeight="1">
      <c r="B145" s="34"/>
      <c r="C145" s="182" t="s">
        <v>555</v>
      </c>
      <c r="D145" s="182" t="s">
        <v>144</v>
      </c>
      <c r="E145" s="183" t="s">
        <v>1166</v>
      </c>
      <c r="F145" s="184" t="s">
        <v>1121</v>
      </c>
      <c r="G145" s="185" t="s">
        <v>1033</v>
      </c>
      <c r="H145" s="186">
        <v>1</v>
      </c>
      <c r="I145" s="187"/>
      <c r="J145" s="188">
        <f t="shared" si="10"/>
        <v>0</v>
      </c>
      <c r="K145" s="184" t="s">
        <v>19</v>
      </c>
      <c r="L145" s="38"/>
      <c r="M145" s="189" t="s">
        <v>19</v>
      </c>
      <c r="N145" s="190" t="s">
        <v>46</v>
      </c>
      <c r="O145" s="60"/>
      <c r="P145" s="191">
        <f t="shared" si="11"/>
        <v>0</v>
      </c>
      <c r="Q145" s="191">
        <v>0</v>
      </c>
      <c r="R145" s="191">
        <f t="shared" si="12"/>
        <v>0</v>
      </c>
      <c r="S145" s="191">
        <v>0</v>
      </c>
      <c r="T145" s="192">
        <f t="shared" si="13"/>
        <v>0</v>
      </c>
      <c r="AR145" s="17" t="s">
        <v>602</v>
      </c>
      <c r="AT145" s="17" t="s">
        <v>144</v>
      </c>
      <c r="AU145" s="17" t="s">
        <v>85</v>
      </c>
      <c r="AY145" s="17" t="s">
        <v>142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7" t="s">
        <v>83</v>
      </c>
      <c r="BK145" s="193">
        <f t="shared" si="19"/>
        <v>0</v>
      </c>
      <c r="BL145" s="17" t="s">
        <v>602</v>
      </c>
      <c r="BM145" s="17" t="s">
        <v>1167</v>
      </c>
    </row>
    <row r="146" spans="2:65" s="1" customFormat="1" ht="16.5" customHeight="1">
      <c r="B146" s="34"/>
      <c r="C146" s="182" t="s">
        <v>560</v>
      </c>
      <c r="D146" s="182" t="s">
        <v>144</v>
      </c>
      <c r="E146" s="183" t="s">
        <v>1168</v>
      </c>
      <c r="F146" s="184" t="s">
        <v>1124</v>
      </c>
      <c r="G146" s="185" t="s">
        <v>1033</v>
      </c>
      <c r="H146" s="186">
        <v>2</v>
      </c>
      <c r="I146" s="187"/>
      <c r="J146" s="188">
        <f t="shared" si="10"/>
        <v>0</v>
      </c>
      <c r="K146" s="184" t="s">
        <v>19</v>
      </c>
      <c r="L146" s="38"/>
      <c r="M146" s="189" t="s">
        <v>19</v>
      </c>
      <c r="N146" s="190" t="s">
        <v>46</v>
      </c>
      <c r="O146" s="60"/>
      <c r="P146" s="191">
        <f t="shared" si="11"/>
        <v>0</v>
      </c>
      <c r="Q146" s="191">
        <v>0</v>
      </c>
      <c r="R146" s="191">
        <f t="shared" si="12"/>
        <v>0</v>
      </c>
      <c r="S146" s="191">
        <v>0</v>
      </c>
      <c r="T146" s="192">
        <f t="shared" si="13"/>
        <v>0</v>
      </c>
      <c r="AR146" s="17" t="s">
        <v>602</v>
      </c>
      <c r="AT146" s="17" t="s">
        <v>144</v>
      </c>
      <c r="AU146" s="17" t="s">
        <v>85</v>
      </c>
      <c r="AY146" s="17" t="s">
        <v>142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7" t="s">
        <v>83</v>
      </c>
      <c r="BK146" s="193">
        <f t="shared" si="19"/>
        <v>0</v>
      </c>
      <c r="BL146" s="17" t="s">
        <v>602</v>
      </c>
      <c r="BM146" s="17" t="s">
        <v>1169</v>
      </c>
    </row>
    <row r="147" spans="2:65" s="1" customFormat="1" ht="16.5" customHeight="1">
      <c r="B147" s="34"/>
      <c r="C147" s="182" t="s">
        <v>564</v>
      </c>
      <c r="D147" s="182" t="s">
        <v>144</v>
      </c>
      <c r="E147" s="183" t="s">
        <v>1170</v>
      </c>
      <c r="F147" s="184" t="s">
        <v>1171</v>
      </c>
      <c r="G147" s="185" t="s">
        <v>1033</v>
      </c>
      <c r="H147" s="186">
        <v>28</v>
      </c>
      <c r="I147" s="187"/>
      <c r="J147" s="188">
        <f t="shared" si="10"/>
        <v>0</v>
      </c>
      <c r="K147" s="184" t="s">
        <v>19</v>
      </c>
      <c r="L147" s="38"/>
      <c r="M147" s="189" t="s">
        <v>19</v>
      </c>
      <c r="N147" s="190" t="s">
        <v>46</v>
      </c>
      <c r="O147" s="60"/>
      <c r="P147" s="191">
        <f t="shared" si="11"/>
        <v>0</v>
      </c>
      <c r="Q147" s="191">
        <v>0</v>
      </c>
      <c r="R147" s="191">
        <f t="shared" si="12"/>
        <v>0</v>
      </c>
      <c r="S147" s="191">
        <v>0</v>
      </c>
      <c r="T147" s="192">
        <f t="shared" si="13"/>
        <v>0</v>
      </c>
      <c r="AR147" s="17" t="s">
        <v>602</v>
      </c>
      <c r="AT147" s="17" t="s">
        <v>144</v>
      </c>
      <c r="AU147" s="17" t="s">
        <v>85</v>
      </c>
      <c r="AY147" s="17" t="s">
        <v>142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7" t="s">
        <v>83</v>
      </c>
      <c r="BK147" s="193">
        <f t="shared" si="19"/>
        <v>0</v>
      </c>
      <c r="BL147" s="17" t="s">
        <v>602</v>
      </c>
      <c r="BM147" s="17" t="s">
        <v>1172</v>
      </c>
    </row>
    <row r="148" spans="2:65" s="1" customFormat="1" ht="16.5" customHeight="1">
      <c r="B148" s="34"/>
      <c r="C148" s="182" t="s">
        <v>568</v>
      </c>
      <c r="D148" s="182" t="s">
        <v>144</v>
      </c>
      <c r="E148" s="183" t="s">
        <v>1173</v>
      </c>
      <c r="F148" s="184" t="s">
        <v>1174</v>
      </c>
      <c r="G148" s="185" t="s">
        <v>1033</v>
      </c>
      <c r="H148" s="186">
        <v>6</v>
      </c>
      <c r="I148" s="187"/>
      <c r="J148" s="188">
        <f t="shared" si="10"/>
        <v>0</v>
      </c>
      <c r="K148" s="184" t="s">
        <v>19</v>
      </c>
      <c r="L148" s="38"/>
      <c r="M148" s="189" t="s">
        <v>19</v>
      </c>
      <c r="N148" s="190" t="s">
        <v>46</v>
      </c>
      <c r="O148" s="60"/>
      <c r="P148" s="191">
        <f t="shared" si="11"/>
        <v>0</v>
      </c>
      <c r="Q148" s="191">
        <v>0</v>
      </c>
      <c r="R148" s="191">
        <f t="shared" si="12"/>
        <v>0</v>
      </c>
      <c r="S148" s="191">
        <v>0</v>
      </c>
      <c r="T148" s="192">
        <f t="shared" si="13"/>
        <v>0</v>
      </c>
      <c r="AR148" s="17" t="s">
        <v>602</v>
      </c>
      <c r="AT148" s="17" t="s">
        <v>144</v>
      </c>
      <c r="AU148" s="17" t="s">
        <v>85</v>
      </c>
      <c r="AY148" s="17" t="s">
        <v>142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7" t="s">
        <v>83</v>
      </c>
      <c r="BK148" s="193">
        <f t="shared" si="19"/>
        <v>0</v>
      </c>
      <c r="BL148" s="17" t="s">
        <v>602</v>
      </c>
      <c r="BM148" s="17" t="s">
        <v>1175</v>
      </c>
    </row>
    <row r="149" spans="2:65" s="1" customFormat="1" ht="16.5" customHeight="1">
      <c r="B149" s="34"/>
      <c r="C149" s="182" t="s">
        <v>572</v>
      </c>
      <c r="D149" s="182" t="s">
        <v>144</v>
      </c>
      <c r="E149" s="183" t="s">
        <v>1176</v>
      </c>
      <c r="F149" s="184" t="s">
        <v>1127</v>
      </c>
      <c r="G149" s="185" t="s">
        <v>1033</v>
      </c>
      <c r="H149" s="186">
        <v>1</v>
      </c>
      <c r="I149" s="187"/>
      <c r="J149" s="188">
        <f t="shared" si="10"/>
        <v>0</v>
      </c>
      <c r="K149" s="184" t="s">
        <v>19</v>
      </c>
      <c r="L149" s="38"/>
      <c r="M149" s="189" t="s">
        <v>19</v>
      </c>
      <c r="N149" s="190" t="s">
        <v>46</v>
      </c>
      <c r="O149" s="60"/>
      <c r="P149" s="191">
        <f t="shared" si="11"/>
        <v>0</v>
      </c>
      <c r="Q149" s="191">
        <v>0</v>
      </c>
      <c r="R149" s="191">
        <f t="shared" si="12"/>
        <v>0</v>
      </c>
      <c r="S149" s="191">
        <v>0</v>
      </c>
      <c r="T149" s="192">
        <f t="shared" si="13"/>
        <v>0</v>
      </c>
      <c r="AR149" s="17" t="s">
        <v>602</v>
      </c>
      <c r="AT149" s="17" t="s">
        <v>144</v>
      </c>
      <c r="AU149" s="17" t="s">
        <v>85</v>
      </c>
      <c r="AY149" s="17" t="s">
        <v>142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7" t="s">
        <v>83</v>
      </c>
      <c r="BK149" s="193">
        <f t="shared" si="19"/>
        <v>0</v>
      </c>
      <c r="BL149" s="17" t="s">
        <v>602</v>
      </c>
      <c r="BM149" s="17" t="s">
        <v>1177</v>
      </c>
    </row>
    <row r="150" spans="2:65" s="1" customFormat="1" ht="16.5" customHeight="1">
      <c r="B150" s="34"/>
      <c r="C150" s="182" t="s">
        <v>578</v>
      </c>
      <c r="D150" s="182" t="s">
        <v>144</v>
      </c>
      <c r="E150" s="183" t="s">
        <v>1178</v>
      </c>
      <c r="F150" s="184" t="s">
        <v>1055</v>
      </c>
      <c r="G150" s="185" t="s">
        <v>1033</v>
      </c>
      <c r="H150" s="186">
        <v>4</v>
      </c>
      <c r="I150" s="187"/>
      <c r="J150" s="188">
        <f t="shared" si="10"/>
        <v>0</v>
      </c>
      <c r="K150" s="184" t="s">
        <v>19</v>
      </c>
      <c r="L150" s="38"/>
      <c r="M150" s="189" t="s">
        <v>19</v>
      </c>
      <c r="N150" s="190" t="s">
        <v>46</v>
      </c>
      <c r="O150" s="60"/>
      <c r="P150" s="191">
        <f t="shared" si="11"/>
        <v>0</v>
      </c>
      <c r="Q150" s="191">
        <v>0</v>
      </c>
      <c r="R150" s="191">
        <f t="shared" si="12"/>
        <v>0</v>
      </c>
      <c r="S150" s="191">
        <v>0</v>
      </c>
      <c r="T150" s="192">
        <f t="shared" si="13"/>
        <v>0</v>
      </c>
      <c r="AR150" s="17" t="s">
        <v>602</v>
      </c>
      <c r="AT150" s="17" t="s">
        <v>144</v>
      </c>
      <c r="AU150" s="17" t="s">
        <v>85</v>
      </c>
      <c r="AY150" s="17" t="s">
        <v>142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7" t="s">
        <v>83</v>
      </c>
      <c r="BK150" s="193">
        <f t="shared" si="19"/>
        <v>0</v>
      </c>
      <c r="BL150" s="17" t="s">
        <v>602</v>
      </c>
      <c r="BM150" s="17" t="s">
        <v>1179</v>
      </c>
    </row>
    <row r="151" spans="2:65" s="1" customFormat="1" ht="16.5" customHeight="1">
      <c r="B151" s="34"/>
      <c r="C151" s="182" t="s">
        <v>602</v>
      </c>
      <c r="D151" s="182" t="s">
        <v>144</v>
      </c>
      <c r="E151" s="183" t="s">
        <v>1180</v>
      </c>
      <c r="F151" s="184" t="s">
        <v>1058</v>
      </c>
      <c r="G151" s="185" t="s">
        <v>1033</v>
      </c>
      <c r="H151" s="186">
        <v>3</v>
      </c>
      <c r="I151" s="187"/>
      <c r="J151" s="188">
        <f t="shared" si="10"/>
        <v>0</v>
      </c>
      <c r="K151" s="184" t="s">
        <v>19</v>
      </c>
      <c r="L151" s="38"/>
      <c r="M151" s="189" t="s">
        <v>19</v>
      </c>
      <c r="N151" s="190" t="s">
        <v>46</v>
      </c>
      <c r="O151" s="60"/>
      <c r="P151" s="191">
        <f t="shared" si="11"/>
        <v>0</v>
      </c>
      <c r="Q151" s="191">
        <v>0</v>
      </c>
      <c r="R151" s="191">
        <f t="shared" si="12"/>
        <v>0</v>
      </c>
      <c r="S151" s="191">
        <v>0</v>
      </c>
      <c r="T151" s="192">
        <f t="shared" si="13"/>
        <v>0</v>
      </c>
      <c r="AR151" s="17" t="s">
        <v>602</v>
      </c>
      <c r="AT151" s="17" t="s">
        <v>144</v>
      </c>
      <c r="AU151" s="17" t="s">
        <v>85</v>
      </c>
      <c r="AY151" s="17" t="s">
        <v>142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7" t="s">
        <v>83</v>
      </c>
      <c r="BK151" s="193">
        <f t="shared" si="19"/>
        <v>0</v>
      </c>
      <c r="BL151" s="17" t="s">
        <v>602</v>
      </c>
      <c r="BM151" s="17" t="s">
        <v>1181</v>
      </c>
    </row>
    <row r="152" spans="2:65" s="1" customFormat="1" ht="16.5" customHeight="1">
      <c r="B152" s="34"/>
      <c r="C152" s="182" t="s">
        <v>607</v>
      </c>
      <c r="D152" s="182" t="s">
        <v>144</v>
      </c>
      <c r="E152" s="183" t="s">
        <v>1182</v>
      </c>
      <c r="F152" s="184" t="s">
        <v>1183</v>
      </c>
      <c r="G152" s="185" t="s">
        <v>1033</v>
      </c>
      <c r="H152" s="186">
        <v>3</v>
      </c>
      <c r="I152" s="187"/>
      <c r="J152" s="188">
        <f t="shared" si="10"/>
        <v>0</v>
      </c>
      <c r="K152" s="184" t="s">
        <v>19</v>
      </c>
      <c r="L152" s="38"/>
      <c r="M152" s="189" t="s">
        <v>19</v>
      </c>
      <c r="N152" s="190" t="s">
        <v>46</v>
      </c>
      <c r="O152" s="60"/>
      <c r="P152" s="191">
        <f t="shared" si="11"/>
        <v>0</v>
      </c>
      <c r="Q152" s="191">
        <v>0</v>
      </c>
      <c r="R152" s="191">
        <f t="shared" si="12"/>
        <v>0</v>
      </c>
      <c r="S152" s="191">
        <v>0</v>
      </c>
      <c r="T152" s="192">
        <f t="shared" si="13"/>
        <v>0</v>
      </c>
      <c r="AR152" s="17" t="s">
        <v>602</v>
      </c>
      <c r="AT152" s="17" t="s">
        <v>144</v>
      </c>
      <c r="AU152" s="17" t="s">
        <v>85</v>
      </c>
      <c r="AY152" s="17" t="s">
        <v>142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7" t="s">
        <v>83</v>
      </c>
      <c r="BK152" s="193">
        <f t="shared" si="19"/>
        <v>0</v>
      </c>
      <c r="BL152" s="17" t="s">
        <v>602</v>
      </c>
      <c r="BM152" s="17" t="s">
        <v>1184</v>
      </c>
    </row>
    <row r="153" spans="2:65" s="1" customFormat="1" ht="16.5" customHeight="1">
      <c r="B153" s="34"/>
      <c r="C153" s="182" t="s">
        <v>613</v>
      </c>
      <c r="D153" s="182" t="s">
        <v>144</v>
      </c>
      <c r="E153" s="183" t="s">
        <v>1185</v>
      </c>
      <c r="F153" s="184" t="s">
        <v>1064</v>
      </c>
      <c r="G153" s="185" t="s">
        <v>1033</v>
      </c>
      <c r="H153" s="186">
        <v>7</v>
      </c>
      <c r="I153" s="187"/>
      <c r="J153" s="188">
        <f t="shared" si="10"/>
        <v>0</v>
      </c>
      <c r="K153" s="184" t="s">
        <v>19</v>
      </c>
      <c r="L153" s="38"/>
      <c r="M153" s="189" t="s">
        <v>19</v>
      </c>
      <c r="N153" s="190" t="s">
        <v>46</v>
      </c>
      <c r="O153" s="60"/>
      <c r="P153" s="191">
        <f t="shared" si="11"/>
        <v>0</v>
      </c>
      <c r="Q153" s="191">
        <v>0</v>
      </c>
      <c r="R153" s="191">
        <f t="shared" si="12"/>
        <v>0</v>
      </c>
      <c r="S153" s="191">
        <v>0</v>
      </c>
      <c r="T153" s="192">
        <f t="shared" si="13"/>
        <v>0</v>
      </c>
      <c r="AR153" s="17" t="s">
        <v>602</v>
      </c>
      <c r="AT153" s="17" t="s">
        <v>144</v>
      </c>
      <c r="AU153" s="17" t="s">
        <v>85</v>
      </c>
      <c r="AY153" s="17" t="s">
        <v>142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7" t="s">
        <v>83</v>
      </c>
      <c r="BK153" s="193">
        <f t="shared" si="19"/>
        <v>0</v>
      </c>
      <c r="BL153" s="17" t="s">
        <v>602</v>
      </c>
      <c r="BM153" s="17" t="s">
        <v>1186</v>
      </c>
    </row>
    <row r="154" spans="2:65" s="1" customFormat="1" ht="16.5" customHeight="1">
      <c r="B154" s="34"/>
      <c r="C154" s="182" t="s">
        <v>617</v>
      </c>
      <c r="D154" s="182" t="s">
        <v>144</v>
      </c>
      <c r="E154" s="183" t="s">
        <v>1187</v>
      </c>
      <c r="F154" s="184" t="s">
        <v>1067</v>
      </c>
      <c r="G154" s="185" t="s">
        <v>1033</v>
      </c>
      <c r="H154" s="186">
        <v>5</v>
      </c>
      <c r="I154" s="187"/>
      <c r="J154" s="188">
        <f t="shared" si="10"/>
        <v>0</v>
      </c>
      <c r="K154" s="184" t="s">
        <v>19</v>
      </c>
      <c r="L154" s="38"/>
      <c r="M154" s="189" t="s">
        <v>19</v>
      </c>
      <c r="N154" s="190" t="s">
        <v>46</v>
      </c>
      <c r="O154" s="60"/>
      <c r="P154" s="191">
        <f t="shared" si="11"/>
        <v>0</v>
      </c>
      <c r="Q154" s="191">
        <v>0</v>
      </c>
      <c r="R154" s="191">
        <f t="shared" si="12"/>
        <v>0</v>
      </c>
      <c r="S154" s="191">
        <v>0</v>
      </c>
      <c r="T154" s="192">
        <f t="shared" si="13"/>
        <v>0</v>
      </c>
      <c r="AR154" s="17" t="s">
        <v>602</v>
      </c>
      <c r="AT154" s="17" t="s">
        <v>144</v>
      </c>
      <c r="AU154" s="17" t="s">
        <v>85</v>
      </c>
      <c r="AY154" s="17" t="s">
        <v>142</v>
      </c>
      <c r="BE154" s="193">
        <f t="shared" si="14"/>
        <v>0</v>
      </c>
      <c r="BF154" s="193">
        <f t="shared" si="15"/>
        <v>0</v>
      </c>
      <c r="BG154" s="193">
        <f t="shared" si="16"/>
        <v>0</v>
      </c>
      <c r="BH154" s="193">
        <f t="shared" si="17"/>
        <v>0</v>
      </c>
      <c r="BI154" s="193">
        <f t="shared" si="18"/>
        <v>0</v>
      </c>
      <c r="BJ154" s="17" t="s">
        <v>83</v>
      </c>
      <c r="BK154" s="193">
        <f t="shared" si="19"/>
        <v>0</v>
      </c>
      <c r="BL154" s="17" t="s">
        <v>602</v>
      </c>
      <c r="BM154" s="17" t="s">
        <v>1188</v>
      </c>
    </row>
    <row r="155" spans="2:65" s="1" customFormat="1" ht="16.5" customHeight="1">
      <c r="B155" s="34"/>
      <c r="C155" s="182" t="s">
        <v>621</v>
      </c>
      <c r="D155" s="182" t="s">
        <v>144</v>
      </c>
      <c r="E155" s="183" t="s">
        <v>1189</v>
      </c>
      <c r="F155" s="184" t="s">
        <v>1070</v>
      </c>
      <c r="G155" s="185" t="s">
        <v>1033</v>
      </c>
      <c r="H155" s="186">
        <v>30</v>
      </c>
      <c r="I155" s="187"/>
      <c r="J155" s="188">
        <f t="shared" si="10"/>
        <v>0</v>
      </c>
      <c r="K155" s="184" t="s">
        <v>19</v>
      </c>
      <c r="L155" s="38"/>
      <c r="M155" s="189" t="s">
        <v>19</v>
      </c>
      <c r="N155" s="190" t="s">
        <v>46</v>
      </c>
      <c r="O155" s="60"/>
      <c r="P155" s="191">
        <f t="shared" si="11"/>
        <v>0</v>
      </c>
      <c r="Q155" s="191">
        <v>0</v>
      </c>
      <c r="R155" s="191">
        <f t="shared" si="12"/>
        <v>0</v>
      </c>
      <c r="S155" s="191">
        <v>0</v>
      </c>
      <c r="T155" s="192">
        <f t="shared" si="13"/>
        <v>0</v>
      </c>
      <c r="AR155" s="17" t="s">
        <v>602</v>
      </c>
      <c r="AT155" s="17" t="s">
        <v>144</v>
      </c>
      <c r="AU155" s="17" t="s">
        <v>85</v>
      </c>
      <c r="AY155" s="17" t="s">
        <v>142</v>
      </c>
      <c r="BE155" s="193">
        <f t="shared" si="14"/>
        <v>0</v>
      </c>
      <c r="BF155" s="193">
        <f t="shared" si="15"/>
        <v>0</v>
      </c>
      <c r="BG155" s="193">
        <f t="shared" si="16"/>
        <v>0</v>
      </c>
      <c r="BH155" s="193">
        <f t="shared" si="17"/>
        <v>0</v>
      </c>
      <c r="BI155" s="193">
        <f t="shared" si="18"/>
        <v>0</v>
      </c>
      <c r="BJ155" s="17" t="s">
        <v>83</v>
      </c>
      <c r="BK155" s="193">
        <f t="shared" si="19"/>
        <v>0</v>
      </c>
      <c r="BL155" s="17" t="s">
        <v>602</v>
      </c>
      <c r="BM155" s="17" t="s">
        <v>1190</v>
      </c>
    </row>
    <row r="156" spans="2:65" s="1" customFormat="1" ht="16.5" customHeight="1">
      <c r="B156" s="34"/>
      <c r="C156" s="182" t="s">
        <v>626</v>
      </c>
      <c r="D156" s="182" t="s">
        <v>144</v>
      </c>
      <c r="E156" s="183" t="s">
        <v>1191</v>
      </c>
      <c r="F156" s="184" t="s">
        <v>1073</v>
      </c>
      <c r="G156" s="185" t="s">
        <v>161</v>
      </c>
      <c r="H156" s="186">
        <v>120</v>
      </c>
      <c r="I156" s="187"/>
      <c r="J156" s="188">
        <f t="shared" si="10"/>
        <v>0</v>
      </c>
      <c r="K156" s="184" t="s">
        <v>19</v>
      </c>
      <c r="L156" s="38"/>
      <c r="M156" s="189" t="s">
        <v>19</v>
      </c>
      <c r="N156" s="190" t="s">
        <v>46</v>
      </c>
      <c r="O156" s="60"/>
      <c r="P156" s="191">
        <f t="shared" si="11"/>
        <v>0</v>
      </c>
      <c r="Q156" s="191">
        <v>0</v>
      </c>
      <c r="R156" s="191">
        <f t="shared" si="12"/>
        <v>0</v>
      </c>
      <c r="S156" s="191">
        <v>0</v>
      </c>
      <c r="T156" s="192">
        <f t="shared" si="13"/>
        <v>0</v>
      </c>
      <c r="AR156" s="17" t="s">
        <v>602</v>
      </c>
      <c r="AT156" s="17" t="s">
        <v>144</v>
      </c>
      <c r="AU156" s="17" t="s">
        <v>85</v>
      </c>
      <c r="AY156" s="17" t="s">
        <v>142</v>
      </c>
      <c r="BE156" s="193">
        <f t="shared" si="14"/>
        <v>0</v>
      </c>
      <c r="BF156" s="193">
        <f t="shared" si="15"/>
        <v>0</v>
      </c>
      <c r="BG156" s="193">
        <f t="shared" si="16"/>
        <v>0</v>
      </c>
      <c r="BH156" s="193">
        <f t="shared" si="17"/>
        <v>0</v>
      </c>
      <c r="BI156" s="193">
        <f t="shared" si="18"/>
        <v>0</v>
      </c>
      <c r="BJ156" s="17" t="s">
        <v>83</v>
      </c>
      <c r="BK156" s="193">
        <f t="shared" si="19"/>
        <v>0</v>
      </c>
      <c r="BL156" s="17" t="s">
        <v>602</v>
      </c>
      <c r="BM156" s="17" t="s">
        <v>1192</v>
      </c>
    </row>
    <row r="157" spans="2:65" s="11" customFormat="1" ht="22.9" customHeight="1">
      <c r="B157" s="166"/>
      <c r="C157" s="167"/>
      <c r="D157" s="168" t="s">
        <v>74</v>
      </c>
      <c r="E157" s="180" t="s">
        <v>1193</v>
      </c>
      <c r="F157" s="180" t="s">
        <v>1194</v>
      </c>
      <c r="G157" s="167"/>
      <c r="H157" s="167"/>
      <c r="I157" s="170"/>
      <c r="J157" s="181">
        <f>BK157</f>
        <v>0</v>
      </c>
      <c r="K157" s="167"/>
      <c r="L157" s="172"/>
      <c r="M157" s="173"/>
      <c r="N157" s="174"/>
      <c r="O157" s="174"/>
      <c r="P157" s="175">
        <f>SUM(P158:P163)</f>
        <v>0</v>
      </c>
      <c r="Q157" s="174"/>
      <c r="R157" s="175">
        <f>SUM(R158:R163)</f>
        <v>0</v>
      </c>
      <c r="S157" s="174"/>
      <c r="T157" s="176">
        <f>SUM(T158:T163)</f>
        <v>0</v>
      </c>
      <c r="AR157" s="177" t="s">
        <v>83</v>
      </c>
      <c r="AT157" s="178" t="s">
        <v>74</v>
      </c>
      <c r="AU157" s="178" t="s">
        <v>83</v>
      </c>
      <c r="AY157" s="177" t="s">
        <v>142</v>
      </c>
      <c r="BK157" s="179">
        <f>SUM(BK158:BK163)</f>
        <v>0</v>
      </c>
    </row>
    <row r="158" spans="2:65" s="1" customFormat="1" ht="16.5" customHeight="1">
      <c r="B158" s="34"/>
      <c r="C158" s="182" t="s">
        <v>633</v>
      </c>
      <c r="D158" s="182" t="s">
        <v>144</v>
      </c>
      <c r="E158" s="183" t="s">
        <v>1195</v>
      </c>
      <c r="F158" s="184" t="s">
        <v>1196</v>
      </c>
      <c r="G158" s="185" t="s">
        <v>161</v>
      </c>
      <c r="H158" s="186">
        <v>100</v>
      </c>
      <c r="I158" s="187"/>
      <c r="J158" s="188">
        <f t="shared" ref="J158:J163" si="20">ROUND(I158*H158,2)</f>
        <v>0</v>
      </c>
      <c r="K158" s="184" t="s">
        <v>19</v>
      </c>
      <c r="L158" s="38"/>
      <c r="M158" s="189" t="s">
        <v>19</v>
      </c>
      <c r="N158" s="190" t="s">
        <v>46</v>
      </c>
      <c r="O158" s="60"/>
      <c r="P158" s="191">
        <f t="shared" ref="P158:P163" si="21">O158*H158</f>
        <v>0</v>
      </c>
      <c r="Q158" s="191">
        <v>0</v>
      </c>
      <c r="R158" s="191">
        <f t="shared" ref="R158:R163" si="22">Q158*H158</f>
        <v>0</v>
      </c>
      <c r="S158" s="191">
        <v>0</v>
      </c>
      <c r="T158" s="192">
        <f t="shared" ref="T158:T163" si="23">S158*H158</f>
        <v>0</v>
      </c>
      <c r="AR158" s="17" t="s">
        <v>602</v>
      </c>
      <c r="AT158" s="17" t="s">
        <v>144</v>
      </c>
      <c r="AU158" s="17" t="s">
        <v>85</v>
      </c>
      <c r="AY158" s="17" t="s">
        <v>142</v>
      </c>
      <c r="BE158" s="193">
        <f t="shared" ref="BE158:BE163" si="24">IF(N158="základní",J158,0)</f>
        <v>0</v>
      </c>
      <c r="BF158" s="193">
        <f t="shared" ref="BF158:BF163" si="25">IF(N158="snížená",J158,0)</f>
        <v>0</v>
      </c>
      <c r="BG158" s="193">
        <f t="shared" ref="BG158:BG163" si="26">IF(N158="zákl. přenesená",J158,0)</f>
        <v>0</v>
      </c>
      <c r="BH158" s="193">
        <f t="shared" ref="BH158:BH163" si="27">IF(N158="sníž. přenesená",J158,0)</f>
        <v>0</v>
      </c>
      <c r="BI158" s="193">
        <f t="shared" ref="BI158:BI163" si="28">IF(N158="nulová",J158,0)</f>
        <v>0</v>
      </c>
      <c r="BJ158" s="17" t="s">
        <v>83</v>
      </c>
      <c r="BK158" s="193">
        <f t="shared" ref="BK158:BK163" si="29">ROUND(I158*H158,2)</f>
        <v>0</v>
      </c>
      <c r="BL158" s="17" t="s">
        <v>602</v>
      </c>
      <c r="BM158" s="17" t="s">
        <v>1197</v>
      </c>
    </row>
    <row r="159" spans="2:65" s="1" customFormat="1" ht="16.5" customHeight="1">
      <c r="B159" s="34"/>
      <c r="C159" s="182" t="s">
        <v>637</v>
      </c>
      <c r="D159" s="182" t="s">
        <v>144</v>
      </c>
      <c r="E159" s="183" t="s">
        <v>1198</v>
      </c>
      <c r="F159" s="184" t="s">
        <v>1199</v>
      </c>
      <c r="G159" s="185" t="s">
        <v>1033</v>
      </c>
      <c r="H159" s="186">
        <v>4</v>
      </c>
      <c r="I159" s="187"/>
      <c r="J159" s="188">
        <f t="shared" si="20"/>
        <v>0</v>
      </c>
      <c r="K159" s="184" t="s">
        <v>19</v>
      </c>
      <c r="L159" s="38"/>
      <c r="M159" s="189" t="s">
        <v>19</v>
      </c>
      <c r="N159" s="190" t="s">
        <v>46</v>
      </c>
      <c r="O159" s="60"/>
      <c r="P159" s="191">
        <f t="shared" si="21"/>
        <v>0</v>
      </c>
      <c r="Q159" s="191">
        <v>0</v>
      </c>
      <c r="R159" s="191">
        <f t="shared" si="22"/>
        <v>0</v>
      </c>
      <c r="S159" s="191">
        <v>0</v>
      </c>
      <c r="T159" s="192">
        <f t="shared" si="23"/>
        <v>0</v>
      </c>
      <c r="AR159" s="17" t="s">
        <v>602</v>
      </c>
      <c r="AT159" s="17" t="s">
        <v>144</v>
      </c>
      <c r="AU159" s="17" t="s">
        <v>85</v>
      </c>
      <c r="AY159" s="17" t="s">
        <v>142</v>
      </c>
      <c r="BE159" s="193">
        <f t="shared" si="24"/>
        <v>0</v>
      </c>
      <c r="BF159" s="193">
        <f t="shared" si="25"/>
        <v>0</v>
      </c>
      <c r="BG159" s="193">
        <f t="shared" si="26"/>
        <v>0</v>
      </c>
      <c r="BH159" s="193">
        <f t="shared" si="27"/>
        <v>0</v>
      </c>
      <c r="BI159" s="193">
        <f t="shared" si="28"/>
        <v>0</v>
      </c>
      <c r="BJ159" s="17" t="s">
        <v>83</v>
      </c>
      <c r="BK159" s="193">
        <f t="shared" si="29"/>
        <v>0</v>
      </c>
      <c r="BL159" s="17" t="s">
        <v>602</v>
      </c>
      <c r="BM159" s="17" t="s">
        <v>1200</v>
      </c>
    </row>
    <row r="160" spans="2:65" s="1" customFormat="1" ht="16.5" customHeight="1">
      <c r="B160" s="34"/>
      <c r="C160" s="182" t="s">
        <v>642</v>
      </c>
      <c r="D160" s="182" t="s">
        <v>144</v>
      </c>
      <c r="E160" s="183" t="s">
        <v>1201</v>
      </c>
      <c r="F160" s="184" t="s">
        <v>1202</v>
      </c>
      <c r="G160" s="185" t="s">
        <v>1033</v>
      </c>
      <c r="H160" s="186">
        <v>6</v>
      </c>
      <c r="I160" s="187"/>
      <c r="J160" s="188">
        <f t="shared" si="20"/>
        <v>0</v>
      </c>
      <c r="K160" s="184" t="s">
        <v>19</v>
      </c>
      <c r="L160" s="38"/>
      <c r="M160" s="189" t="s">
        <v>19</v>
      </c>
      <c r="N160" s="190" t="s">
        <v>46</v>
      </c>
      <c r="O160" s="60"/>
      <c r="P160" s="191">
        <f t="shared" si="21"/>
        <v>0</v>
      </c>
      <c r="Q160" s="191">
        <v>0</v>
      </c>
      <c r="R160" s="191">
        <f t="shared" si="22"/>
        <v>0</v>
      </c>
      <c r="S160" s="191">
        <v>0</v>
      </c>
      <c r="T160" s="192">
        <f t="shared" si="23"/>
        <v>0</v>
      </c>
      <c r="AR160" s="17" t="s">
        <v>602</v>
      </c>
      <c r="AT160" s="17" t="s">
        <v>144</v>
      </c>
      <c r="AU160" s="17" t="s">
        <v>85</v>
      </c>
      <c r="AY160" s="17" t="s">
        <v>142</v>
      </c>
      <c r="BE160" s="193">
        <f t="shared" si="24"/>
        <v>0</v>
      </c>
      <c r="BF160" s="193">
        <f t="shared" si="25"/>
        <v>0</v>
      </c>
      <c r="BG160" s="193">
        <f t="shared" si="26"/>
        <v>0</v>
      </c>
      <c r="BH160" s="193">
        <f t="shared" si="27"/>
        <v>0</v>
      </c>
      <c r="BI160" s="193">
        <f t="shared" si="28"/>
        <v>0</v>
      </c>
      <c r="BJ160" s="17" t="s">
        <v>83</v>
      </c>
      <c r="BK160" s="193">
        <f t="shared" si="29"/>
        <v>0</v>
      </c>
      <c r="BL160" s="17" t="s">
        <v>602</v>
      </c>
      <c r="BM160" s="17" t="s">
        <v>1203</v>
      </c>
    </row>
    <row r="161" spans="2:65" s="1" customFormat="1" ht="16.5" customHeight="1">
      <c r="B161" s="34"/>
      <c r="C161" s="182" t="s">
        <v>649</v>
      </c>
      <c r="D161" s="182" t="s">
        <v>144</v>
      </c>
      <c r="E161" s="183" t="s">
        <v>1204</v>
      </c>
      <c r="F161" s="184" t="s">
        <v>1205</v>
      </c>
      <c r="G161" s="185" t="s">
        <v>1033</v>
      </c>
      <c r="H161" s="186">
        <v>1</v>
      </c>
      <c r="I161" s="187"/>
      <c r="J161" s="188">
        <f t="shared" si="20"/>
        <v>0</v>
      </c>
      <c r="K161" s="184" t="s">
        <v>19</v>
      </c>
      <c r="L161" s="38"/>
      <c r="M161" s="189" t="s">
        <v>19</v>
      </c>
      <c r="N161" s="190" t="s">
        <v>46</v>
      </c>
      <c r="O161" s="60"/>
      <c r="P161" s="191">
        <f t="shared" si="21"/>
        <v>0</v>
      </c>
      <c r="Q161" s="191">
        <v>0</v>
      </c>
      <c r="R161" s="191">
        <f t="shared" si="22"/>
        <v>0</v>
      </c>
      <c r="S161" s="191">
        <v>0</v>
      </c>
      <c r="T161" s="192">
        <f t="shared" si="23"/>
        <v>0</v>
      </c>
      <c r="AR161" s="17" t="s">
        <v>602</v>
      </c>
      <c r="AT161" s="17" t="s">
        <v>144</v>
      </c>
      <c r="AU161" s="17" t="s">
        <v>85</v>
      </c>
      <c r="AY161" s="17" t="s">
        <v>142</v>
      </c>
      <c r="BE161" s="193">
        <f t="shared" si="24"/>
        <v>0</v>
      </c>
      <c r="BF161" s="193">
        <f t="shared" si="25"/>
        <v>0</v>
      </c>
      <c r="BG161" s="193">
        <f t="shared" si="26"/>
        <v>0</v>
      </c>
      <c r="BH161" s="193">
        <f t="shared" si="27"/>
        <v>0</v>
      </c>
      <c r="BI161" s="193">
        <f t="shared" si="28"/>
        <v>0</v>
      </c>
      <c r="BJ161" s="17" t="s">
        <v>83</v>
      </c>
      <c r="BK161" s="193">
        <f t="shared" si="29"/>
        <v>0</v>
      </c>
      <c r="BL161" s="17" t="s">
        <v>602</v>
      </c>
      <c r="BM161" s="17" t="s">
        <v>1206</v>
      </c>
    </row>
    <row r="162" spans="2:65" s="1" customFormat="1" ht="16.5" customHeight="1">
      <c r="B162" s="34"/>
      <c r="C162" s="182" t="s">
        <v>653</v>
      </c>
      <c r="D162" s="182" t="s">
        <v>144</v>
      </c>
      <c r="E162" s="183" t="s">
        <v>672</v>
      </c>
      <c r="F162" s="184" t="s">
        <v>1207</v>
      </c>
      <c r="G162" s="185" t="s">
        <v>699</v>
      </c>
      <c r="H162" s="186">
        <v>1</v>
      </c>
      <c r="I162" s="187"/>
      <c r="J162" s="188">
        <f t="shared" si="20"/>
        <v>0</v>
      </c>
      <c r="K162" s="184" t="s">
        <v>19</v>
      </c>
      <c r="L162" s="38"/>
      <c r="M162" s="189" t="s">
        <v>19</v>
      </c>
      <c r="N162" s="190" t="s">
        <v>46</v>
      </c>
      <c r="O162" s="60"/>
      <c r="P162" s="191">
        <f t="shared" si="21"/>
        <v>0</v>
      </c>
      <c r="Q162" s="191">
        <v>0</v>
      </c>
      <c r="R162" s="191">
        <f t="shared" si="22"/>
        <v>0</v>
      </c>
      <c r="S162" s="191">
        <v>0</v>
      </c>
      <c r="T162" s="192">
        <f t="shared" si="23"/>
        <v>0</v>
      </c>
      <c r="AR162" s="17" t="s">
        <v>602</v>
      </c>
      <c r="AT162" s="17" t="s">
        <v>144</v>
      </c>
      <c r="AU162" s="17" t="s">
        <v>85</v>
      </c>
      <c r="AY162" s="17" t="s">
        <v>142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7" t="s">
        <v>83</v>
      </c>
      <c r="BK162" s="193">
        <f t="shared" si="29"/>
        <v>0</v>
      </c>
      <c r="BL162" s="17" t="s">
        <v>602</v>
      </c>
      <c r="BM162" s="17" t="s">
        <v>1208</v>
      </c>
    </row>
    <row r="163" spans="2:65" s="1" customFormat="1" ht="16.5" customHeight="1">
      <c r="B163" s="34"/>
      <c r="C163" s="182" t="s">
        <v>658</v>
      </c>
      <c r="D163" s="182" t="s">
        <v>144</v>
      </c>
      <c r="E163" s="183" t="s">
        <v>676</v>
      </c>
      <c r="F163" s="184" t="s">
        <v>1209</v>
      </c>
      <c r="G163" s="185" t="s">
        <v>699</v>
      </c>
      <c r="H163" s="186">
        <v>1</v>
      </c>
      <c r="I163" s="187"/>
      <c r="J163" s="188">
        <f t="shared" si="20"/>
        <v>0</v>
      </c>
      <c r="K163" s="184" t="s">
        <v>19</v>
      </c>
      <c r="L163" s="38"/>
      <c r="M163" s="189" t="s">
        <v>19</v>
      </c>
      <c r="N163" s="190" t="s">
        <v>46</v>
      </c>
      <c r="O163" s="60"/>
      <c r="P163" s="191">
        <f t="shared" si="21"/>
        <v>0</v>
      </c>
      <c r="Q163" s="191">
        <v>0</v>
      </c>
      <c r="R163" s="191">
        <f t="shared" si="22"/>
        <v>0</v>
      </c>
      <c r="S163" s="191">
        <v>0</v>
      </c>
      <c r="T163" s="192">
        <f t="shared" si="23"/>
        <v>0</v>
      </c>
      <c r="AR163" s="17" t="s">
        <v>602</v>
      </c>
      <c r="AT163" s="17" t="s">
        <v>144</v>
      </c>
      <c r="AU163" s="17" t="s">
        <v>85</v>
      </c>
      <c r="AY163" s="17" t="s">
        <v>142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7" t="s">
        <v>83</v>
      </c>
      <c r="BK163" s="193">
        <f t="shared" si="29"/>
        <v>0</v>
      </c>
      <c r="BL163" s="17" t="s">
        <v>602</v>
      </c>
      <c r="BM163" s="17" t="s">
        <v>1210</v>
      </c>
    </row>
    <row r="164" spans="2:65" s="11" customFormat="1" ht="22.9" customHeight="1">
      <c r="B164" s="166"/>
      <c r="C164" s="167"/>
      <c r="D164" s="168" t="s">
        <v>74</v>
      </c>
      <c r="E164" s="180" t="s">
        <v>1211</v>
      </c>
      <c r="F164" s="180" t="s">
        <v>1212</v>
      </c>
      <c r="G164" s="167"/>
      <c r="H164" s="167"/>
      <c r="I164" s="170"/>
      <c r="J164" s="181">
        <f>BK164</f>
        <v>0</v>
      </c>
      <c r="K164" s="167"/>
      <c r="L164" s="172"/>
      <c r="M164" s="173"/>
      <c r="N164" s="174"/>
      <c r="O164" s="174"/>
      <c r="P164" s="175">
        <f>SUM(P165:P169)</f>
        <v>0</v>
      </c>
      <c r="Q164" s="174"/>
      <c r="R164" s="175">
        <f>SUM(R165:R169)</f>
        <v>0</v>
      </c>
      <c r="S164" s="174"/>
      <c r="T164" s="176">
        <f>SUM(T165:T169)</f>
        <v>0</v>
      </c>
      <c r="AR164" s="177" t="s">
        <v>149</v>
      </c>
      <c r="AT164" s="178" t="s">
        <v>74</v>
      </c>
      <c r="AU164" s="178" t="s">
        <v>83</v>
      </c>
      <c r="AY164" s="177" t="s">
        <v>142</v>
      </c>
      <c r="BK164" s="179">
        <f>SUM(BK165:BK169)</f>
        <v>0</v>
      </c>
    </row>
    <row r="165" spans="2:65" s="1" customFormat="1" ht="16.5" customHeight="1">
      <c r="B165" s="34"/>
      <c r="C165" s="182" t="s">
        <v>662</v>
      </c>
      <c r="D165" s="182" t="s">
        <v>144</v>
      </c>
      <c r="E165" s="183" t="s">
        <v>680</v>
      </c>
      <c r="F165" s="184" t="s">
        <v>1213</v>
      </c>
      <c r="G165" s="185" t="s">
        <v>1214</v>
      </c>
      <c r="H165" s="186">
        <v>10</v>
      </c>
      <c r="I165" s="187"/>
      <c r="J165" s="188">
        <f>ROUND(I165*H165,2)</f>
        <v>0</v>
      </c>
      <c r="K165" s="184" t="s">
        <v>19</v>
      </c>
      <c r="L165" s="38"/>
      <c r="M165" s="189" t="s">
        <v>19</v>
      </c>
      <c r="N165" s="190" t="s">
        <v>46</v>
      </c>
      <c r="O165" s="60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7" t="s">
        <v>602</v>
      </c>
      <c r="AT165" s="17" t="s">
        <v>144</v>
      </c>
      <c r="AU165" s="17" t="s">
        <v>85</v>
      </c>
      <c r="AY165" s="17" t="s">
        <v>142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7" t="s">
        <v>83</v>
      </c>
      <c r="BK165" s="193">
        <f>ROUND(I165*H165,2)</f>
        <v>0</v>
      </c>
      <c r="BL165" s="17" t="s">
        <v>602</v>
      </c>
      <c r="BM165" s="17" t="s">
        <v>1215</v>
      </c>
    </row>
    <row r="166" spans="2:65" s="1" customFormat="1" ht="16.5" customHeight="1">
      <c r="B166" s="34"/>
      <c r="C166" s="182" t="s">
        <v>667</v>
      </c>
      <c r="D166" s="182" t="s">
        <v>144</v>
      </c>
      <c r="E166" s="183" t="s">
        <v>1216</v>
      </c>
      <c r="F166" s="184" t="s">
        <v>1217</v>
      </c>
      <c r="G166" s="185" t="s">
        <v>1214</v>
      </c>
      <c r="H166" s="186">
        <v>2</v>
      </c>
      <c r="I166" s="187"/>
      <c r="J166" s="188">
        <f>ROUND(I166*H166,2)</f>
        <v>0</v>
      </c>
      <c r="K166" s="184" t="s">
        <v>19</v>
      </c>
      <c r="L166" s="38"/>
      <c r="M166" s="189" t="s">
        <v>19</v>
      </c>
      <c r="N166" s="190" t="s">
        <v>46</v>
      </c>
      <c r="O166" s="60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17" t="s">
        <v>602</v>
      </c>
      <c r="AT166" s="17" t="s">
        <v>144</v>
      </c>
      <c r="AU166" s="17" t="s">
        <v>85</v>
      </c>
      <c r="AY166" s="17" t="s">
        <v>142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7" t="s">
        <v>83</v>
      </c>
      <c r="BK166" s="193">
        <f>ROUND(I166*H166,2)</f>
        <v>0</v>
      </c>
      <c r="BL166" s="17" t="s">
        <v>602</v>
      </c>
      <c r="BM166" s="17" t="s">
        <v>1218</v>
      </c>
    </row>
    <row r="167" spans="2:65" s="1" customFormat="1" ht="16.5" customHeight="1">
      <c r="B167" s="34"/>
      <c r="C167" s="182" t="s">
        <v>672</v>
      </c>
      <c r="D167" s="182" t="s">
        <v>144</v>
      </c>
      <c r="E167" s="183" t="s">
        <v>1219</v>
      </c>
      <c r="F167" s="184" t="s">
        <v>1220</v>
      </c>
      <c r="G167" s="185" t="s">
        <v>1214</v>
      </c>
      <c r="H167" s="186">
        <v>4</v>
      </c>
      <c r="I167" s="187"/>
      <c r="J167" s="188">
        <f>ROUND(I167*H167,2)</f>
        <v>0</v>
      </c>
      <c r="K167" s="184" t="s">
        <v>19</v>
      </c>
      <c r="L167" s="38"/>
      <c r="M167" s="189" t="s">
        <v>19</v>
      </c>
      <c r="N167" s="190" t="s">
        <v>46</v>
      </c>
      <c r="O167" s="60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17" t="s">
        <v>602</v>
      </c>
      <c r="AT167" s="17" t="s">
        <v>144</v>
      </c>
      <c r="AU167" s="17" t="s">
        <v>85</v>
      </c>
      <c r="AY167" s="17" t="s">
        <v>142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7" t="s">
        <v>83</v>
      </c>
      <c r="BK167" s="193">
        <f>ROUND(I167*H167,2)</f>
        <v>0</v>
      </c>
      <c r="BL167" s="17" t="s">
        <v>602</v>
      </c>
      <c r="BM167" s="17" t="s">
        <v>1221</v>
      </c>
    </row>
    <row r="168" spans="2:65" s="1" customFormat="1" ht="16.5" customHeight="1">
      <c r="B168" s="34"/>
      <c r="C168" s="182" t="s">
        <v>676</v>
      </c>
      <c r="D168" s="182" t="s">
        <v>144</v>
      </c>
      <c r="E168" s="183" t="s">
        <v>1222</v>
      </c>
      <c r="F168" s="184" t="s">
        <v>1213</v>
      </c>
      <c r="G168" s="185" t="s">
        <v>1214</v>
      </c>
      <c r="H168" s="186">
        <v>6</v>
      </c>
      <c r="I168" s="187"/>
      <c r="J168" s="188">
        <f>ROUND(I168*H168,2)</f>
        <v>0</v>
      </c>
      <c r="K168" s="184" t="s">
        <v>19</v>
      </c>
      <c r="L168" s="38"/>
      <c r="M168" s="189" t="s">
        <v>19</v>
      </c>
      <c r="N168" s="190" t="s">
        <v>46</v>
      </c>
      <c r="O168" s="60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AR168" s="17" t="s">
        <v>602</v>
      </c>
      <c r="AT168" s="17" t="s">
        <v>144</v>
      </c>
      <c r="AU168" s="17" t="s">
        <v>85</v>
      </c>
      <c r="AY168" s="17" t="s">
        <v>142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7" t="s">
        <v>83</v>
      </c>
      <c r="BK168" s="193">
        <f>ROUND(I168*H168,2)</f>
        <v>0</v>
      </c>
      <c r="BL168" s="17" t="s">
        <v>602</v>
      </c>
      <c r="BM168" s="17" t="s">
        <v>1223</v>
      </c>
    </row>
    <row r="169" spans="2:65" s="1" customFormat="1" ht="16.5" customHeight="1">
      <c r="B169" s="34"/>
      <c r="C169" s="182" t="s">
        <v>680</v>
      </c>
      <c r="D169" s="182" t="s">
        <v>144</v>
      </c>
      <c r="E169" s="183" t="s">
        <v>1224</v>
      </c>
      <c r="F169" s="184" t="s">
        <v>1225</v>
      </c>
      <c r="G169" s="185" t="s">
        <v>1214</v>
      </c>
      <c r="H169" s="186">
        <v>2</v>
      </c>
      <c r="I169" s="187"/>
      <c r="J169" s="188">
        <f>ROUND(I169*H169,2)</f>
        <v>0</v>
      </c>
      <c r="K169" s="184" t="s">
        <v>19</v>
      </c>
      <c r="L169" s="38"/>
      <c r="M169" s="227" t="s">
        <v>19</v>
      </c>
      <c r="N169" s="228" t="s">
        <v>46</v>
      </c>
      <c r="O169" s="229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17" t="s">
        <v>602</v>
      </c>
      <c r="AT169" s="17" t="s">
        <v>144</v>
      </c>
      <c r="AU169" s="17" t="s">
        <v>85</v>
      </c>
      <c r="AY169" s="17" t="s">
        <v>142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7" t="s">
        <v>83</v>
      </c>
      <c r="BK169" s="193">
        <f>ROUND(I169*H169,2)</f>
        <v>0</v>
      </c>
      <c r="BL169" s="17" t="s">
        <v>602</v>
      </c>
      <c r="BM169" s="17" t="s">
        <v>1226</v>
      </c>
    </row>
    <row r="170" spans="2:65" s="1" customFormat="1" ht="6.95" customHeight="1">
      <c r="B170" s="46"/>
      <c r="C170" s="47"/>
      <c r="D170" s="47"/>
      <c r="E170" s="47"/>
      <c r="F170" s="47"/>
      <c r="G170" s="47"/>
      <c r="H170" s="47"/>
      <c r="I170" s="134"/>
      <c r="J170" s="47"/>
      <c r="K170" s="47"/>
      <c r="L170" s="38"/>
    </row>
  </sheetData>
  <sheetProtection algorithmName="SHA-512" hashValue="OJhtwRwBtEKn+SXTZaasfzQ+DozQ7KMbrCyJo3lgbM6Z7M0d/vlz/beycFk56T7B/whCK3MdA0dNs4ESNlYp0w==" saltValue="jerOFueJUnSXbMQvgaxgTvqUnn2khR+gU4ZvFOdczt8mdMbVw+qQsfnxaqYR4y+q9/6KKZO1Q2wva+3onH6Udw==" spinCount="100000" sheet="1" objects="1" scenarios="1" formatColumns="0" formatRows="0" autoFilter="0"/>
  <autoFilter ref="C90:K169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99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85</v>
      </c>
    </row>
    <row r="4" spans="2:46" ht="24.95" customHeight="1">
      <c r="B4" s="20"/>
      <c r="D4" s="110" t="s">
        <v>109</v>
      </c>
      <c r="L4" s="20"/>
      <c r="M4" s="24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111" t="s">
        <v>16</v>
      </c>
      <c r="L6" s="20"/>
    </row>
    <row r="7" spans="2:46" ht="16.5" customHeight="1">
      <c r="B7" s="20"/>
      <c r="E7" s="370" t="str">
        <f>'Rekapitulace stavby'!K6</f>
        <v>Revitalizace ploch hřbitova, oprava objektu přípravny</v>
      </c>
      <c r="F7" s="371"/>
      <c r="G7" s="371"/>
      <c r="H7" s="371"/>
      <c r="L7" s="20"/>
    </row>
    <row r="8" spans="2:46" ht="12" customHeight="1">
      <c r="B8" s="20"/>
      <c r="D8" s="111" t="s">
        <v>110</v>
      </c>
      <c r="L8" s="20"/>
    </row>
    <row r="9" spans="2:46" s="1" customFormat="1" ht="16.5" customHeight="1">
      <c r="B9" s="38"/>
      <c r="E9" s="370" t="s">
        <v>291</v>
      </c>
      <c r="F9" s="373"/>
      <c r="G9" s="373"/>
      <c r="H9" s="373"/>
      <c r="I9" s="112"/>
      <c r="L9" s="38"/>
    </row>
    <row r="10" spans="2:46" s="1" customFormat="1" ht="12" customHeight="1">
      <c r="B10" s="38"/>
      <c r="D10" s="111" t="s">
        <v>907</v>
      </c>
      <c r="I10" s="112"/>
      <c r="L10" s="38"/>
    </row>
    <row r="11" spans="2:46" s="1" customFormat="1" ht="36.950000000000003" customHeight="1">
      <c r="B11" s="38"/>
      <c r="E11" s="372" t="s">
        <v>1227</v>
      </c>
      <c r="F11" s="373"/>
      <c r="G11" s="373"/>
      <c r="H11" s="373"/>
      <c r="I11" s="112"/>
      <c r="L11" s="38"/>
    </row>
    <row r="12" spans="2:46" s="1" customFormat="1" ht="11.25">
      <c r="B12" s="38"/>
      <c r="I12" s="112"/>
      <c r="L12" s="38"/>
    </row>
    <row r="13" spans="2:46" s="1" customFormat="1" ht="12" customHeight="1">
      <c r="B13" s="38"/>
      <c r="D13" s="111" t="s">
        <v>18</v>
      </c>
      <c r="F13" s="17" t="s">
        <v>19</v>
      </c>
      <c r="I13" s="113" t="s">
        <v>20</v>
      </c>
      <c r="J13" s="17" t="s">
        <v>19</v>
      </c>
      <c r="L13" s="38"/>
    </row>
    <row r="14" spans="2:46" s="1" customFormat="1" ht="12" customHeight="1">
      <c r="B14" s="38"/>
      <c r="D14" s="111" t="s">
        <v>21</v>
      </c>
      <c r="F14" s="17" t="s">
        <v>22</v>
      </c>
      <c r="I14" s="113" t="s">
        <v>23</v>
      </c>
      <c r="J14" s="114" t="str">
        <f>'Rekapitulace stavby'!AN8</f>
        <v>4. 1. 2019</v>
      </c>
      <c r="L14" s="38"/>
    </row>
    <row r="15" spans="2:46" s="1" customFormat="1" ht="10.9" customHeight="1">
      <c r="B15" s="38"/>
      <c r="I15" s="112"/>
      <c r="L15" s="38"/>
    </row>
    <row r="16" spans="2:46" s="1" customFormat="1" ht="12" customHeight="1">
      <c r="B16" s="38"/>
      <c r="D16" s="111" t="s">
        <v>25</v>
      </c>
      <c r="I16" s="113" t="s">
        <v>26</v>
      </c>
      <c r="J16" s="17" t="s">
        <v>27</v>
      </c>
      <c r="L16" s="38"/>
    </row>
    <row r="17" spans="2:12" s="1" customFormat="1" ht="18" customHeight="1">
      <c r="B17" s="38"/>
      <c r="E17" s="17" t="s">
        <v>28</v>
      </c>
      <c r="I17" s="113" t="s">
        <v>29</v>
      </c>
      <c r="J17" s="17" t="s">
        <v>30</v>
      </c>
      <c r="L17" s="38"/>
    </row>
    <row r="18" spans="2:12" s="1" customFormat="1" ht="6.95" customHeight="1">
      <c r="B18" s="38"/>
      <c r="I18" s="112"/>
      <c r="L18" s="38"/>
    </row>
    <row r="19" spans="2:12" s="1" customFormat="1" ht="12" customHeight="1">
      <c r="B19" s="38"/>
      <c r="D19" s="111" t="s">
        <v>31</v>
      </c>
      <c r="I19" s="113" t="s">
        <v>26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74" t="str">
        <f>'Rekapitulace stavby'!E14</f>
        <v>Vyplň údaj</v>
      </c>
      <c r="F20" s="375"/>
      <c r="G20" s="375"/>
      <c r="H20" s="375"/>
      <c r="I20" s="113" t="s">
        <v>29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2"/>
      <c r="L21" s="38"/>
    </row>
    <row r="22" spans="2:12" s="1" customFormat="1" ht="12" customHeight="1">
      <c r="B22" s="38"/>
      <c r="D22" s="111" t="s">
        <v>33</v>
      </c>
      <c r="I22" s="113" t="s">
        <v>26</v>
      </c>
      <c r="J22" s="17" t="s">
        <v>34</v>
      </c>
      <c r="L22" s="38"/>
    </row>
    <row r="23" spans="2:12" s="1" customFormat="1" ht="18" customHeight="1">
      <c r="B23" s="38"/>
      <c r="E23" s="17" t="s">
        <v>35</v>
      </c>
      <c r="I23" s="113" t="s">
        <v>29</v>
      </c>
      <c r="J23" s="17" t="s">
        <v>19</v>
      </c>
      <c r="L23" s="38"/>
    </row>
    <row r="24" spans="2:12" s="1" customFormat="1" ht="6.95" customHeight="1">
      <c r="B24" s="38"/>
      <c r="I24" s="112"/>
      <c r="L24" s="38"/>
    </row>
    <row r="25" spans="2:12" s="1" customFormat="1" ht="12" customHeight="1">
      <c r="B25" s="38"/>
      <c r="D25" s="111" t="s">
        <v>37</v>
      </c>
      <c r="I25" s="113" t="s">
        <v>26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3" t="s">
        <v>29</v>
      </c>
      <c r="J26" s="17" t="str">
        <f>IF('Rekapitulace stavby'!AN20="","",'Rekapitulace stavby'!AN20)</f>
        <v/>
      </c>
      <c r="L26" s="38"/>
    </row>
    <row r="27" spans="2:12" s="1" customFormat="1" ht="6.95" customHeight="1">
      <c r="B27" s="38"/>
      <c r="I27" s="112"/>
      <c r="L27" s="38"/>
    </row>
    <row r="28" spans="2:12" s="1" customFormat="1" ht="12" customHeight="1">
      <c r="B28" s="38"/>
      <c r="D28" s="111" t="s">
        <v>39</v>
      </c>
      <c r="I28" s="112"/>
      <c r="L28" s="38"/>
    </row>
    <row r="29" spans="2:12" s="7" customFormat="1" ht="16.5" customHeight="1">
      <c r="B29" s="115"/>
      <c r="E29" s="376" t="s">
        <v>19</v>
      </c>
      <c r="F29" s="376"/>
      <c r="G29" s="376"/>
      <c r="H29" s="376"/>
      <c r="I29" s="116"/>
      <c r="L29" s="115"/>
    </row>
    <row r="30" spans="2:12" s="1" customFormat="1" ht="6.95" customHeight="1">
      <c r="B30" s="38"/>
      <c r="I30" s="112"/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41</v>
      </c>
      <c r="I32" s="112"/>
      <c r="J32" s="119">
        <f>ROUND(J90, 2)</f>
        <v>0</v>
      </c>
      <c r="L32" s="38"/>
    </row>
    <row r="33" spans="2:12" s="1" customFormat="1" ht="6.95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5" customHeight="1">
      <c r="B34" s="38"/>
      <c r="F34" s="120" t="s">
        <v>43</v>
      </c>
      <c r="I34" s="121" t="s">
        <v>42</v>
      </c>
      <c r="J34" s="120" t="s">
        <v>44</v>
      </c>
      <c r="L34" s="38"/>
    </row>
    <row r="35" spans="2:12" s="1" customFormat="1" ht="14.45" customHeight="1">
      <c r="B35" s="38"/>
      <c r="D35" s="111" t="s">
        <v>45</v>
      </c>
      <c r="E35" s="111" t="s">
        <v>46</v>
      </c>
      <c r="F35" s="122">
        <f>ROUND((SUM(BE90:BE112)),  2)</f>
        <v>0</v>
      </c>
      <c r="I35" s="123">
        <v>0.21</v>
      </c>
      <c r="J35" s="122">
        <f>ROUND(((SUM(BE90:BE112))*I35),  2)</f>
        <v>0</v>
      </c>
      <c r="L35" s="38"/>
    </row>
    <row r="36" spans="2:12" s="1" customFormat="1" ht="14.45" customHeight="1">
      <c r="B36" s="38"/>
      <c r="E36" s="111" t="s">
        <v>47</v>
      </c>
      <c r="F36" s="122">
        <f>ROUND((SUM(BF90:BF112)),  2)</f>
        <v>0</v>
      </c>
      <c r="I36" s="123">
        <v>0.15</v>
      </c>
      <c r="J36" s="122">
        <f>ROUND(((SUM(BF90:BF112))*I36),  2)</f>
        <v>0</v>
      </c>
      <c r="L36" s="38"/>
    </row>
    <row r="37" spans="2:12" s="1" customFormat="1" ht="14.45" hidden="1" customHeight="1">
      <c r="B37" s="38"/>
      <c r="E37" s="111" t="s">
        <v>48</v>
      </c>
      <c r="F37" s="122">
        <f>ROUND((SUM(BG90:BG112)),  2)</f>
        <v>0</v>
      </c>
      <c r="I37" s="123">
        <v>0.21</v>
      </c>
      <c r="J37" s="122">
        <f>0</f>
        <v>0</v>
      </c>
      <c r="L37" s="38"/>
    </row>
    <row r="38" spans="2:12" s="1" customFormat="1" ht="14.45" hidden="1" customHeight="1">
      <c r="B38" s="38"/>
      <c r="E38" s="111" t="s">
        <v>49</v>
      </c>
      <c r="F38" s="122">
        <f>ROUND((SUM(BH90:BH112)),  2)</f>
        <v>0</v>
      </c>
      <c r="I38" s="123">
        <v>0.15</v>
      </c>
      <c r="J38" s="122">
        <f>0</f>
        <v>0</v>
      </c>
      <c r="L38" s="38"/>
    </row>
    <row r="39" spans="2:12" s="1" customFormat="1" ht="14.45" hidden="1" customHeight="1">
      <c r="B39" s="38"/>
      <c r="E39" s="111" t="s">
        <v>50</v>
      </c>
      <c r="F39" s="122">
        <f>ROUND((SUM(BI90:BI112)),  2)</f>
        <v>0</v>
      </c>
      <c r="I39" s="123">
        <v>0</v>
      </c>
      <c r="J39" s="122">
        <f>0</f>
        <v>0</v>
      </c>
      <c r="L39" s="38"/>
    </row>
    <row r="40" spans="2:12" s="1" customFormat="1" ht="6.95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51</v>
      </c>
      <c r="E41" s="126"/>
      <c r="F41" s="126"/>
      <c r="G41" s="127" t="s">
        <v>52</v>
      </c>
      <c r="H41" s="128" t="s">
        <v>53</v>
      </c>
      <c r="I41" s="129"/>
      <c r="J41" s="130">
        <f>SUM(J32:J39)</f>
        <v>0</v>
      </c>
      <c r="K41" s="131"/>
      <c r="L41" s="38"/>
    </row>
    <row r="42" spans="2:12" s="1" customFormat="1" ht="14.45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5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5" customHeight="1">
      <c r="B47" s="34"/>
      <c r="C47" s="23" t="s">
        <v>112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47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47" s="1" customFormat="1" ht="16.5" customHeight="1">
      <c r="B50" s="34"/>
      <c r="C50" s="35"/>
      <c r="D50" s="35"/>
      <c r="E50" s="377" t="str">
        <f>E7</f>
        <v>Revitalizace ploch hřbitova, oprava objektu přípravny</v>
      </c>
      <c r="F50" s="378"/>
      <c r="G50" s="378"/>
      <c r="H50" s="378"/>
      <c r="I50" s="112"/>
      <c r="J50" s="35"/>
      <c r="K50" s="35"/>
      <c r="L50" s="38"/>
    </row>
    <row r="51" spans="2:47" ht="12" customHeight="1">
      <c r="B51" s="21"/>
      <c r="C51" s="29" t="s">
        <v>110</v>
      </c>
      <c r="D51" s="22"/>
      <c r="E51" s="22"/>
      <c r="F51" s="22"/>
      <c r="G51" s="22"/>
      <c r="H51" s="22"/>
      <c r="J51" s="22"/>
      <c r="K51" s="22"/>
      <c r="L51" s="20"/>
    </row>
    <row r="52" spans="2:47" s="1" customFormat="1" ht="16.5" customHeight="1">
      <c r="B52" s="34"/>
      <c r="C52" s="35"/>
      <c r="D52" s="35"/>
      <c r="E52" s="377" t="s">
        <v>291</v>
      </c>
      <c r="F52" s="345"/>
      <c r="G52" s="345"/>
      <c r="H52" s="345"/>
      <c r="I52" s="112"/>
      <c r="J52" s="35"/>
      <c r="K52" s="35"/>
      <c r="L52" s="38"/>
    </row>
    <row r="53" spans="2:47" s="1" customFormat="1" ht="12" customHeight="1">
      <c r="B53" s="34"/>
      <c r="C53" s="29" t="s">
        <v>907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47" s="1" customFormat="1" ht="16.5" customHeight="1">
      <c r="B54" s="34"/>
      <c r="C54" s="35"/>
      <c r="D54" s="35"/>
      <c r="E54" s="346" t="str">
        <f>E11</f>
        <v>03 - Vytápění</v>
      </c>
      <c r="F54" s="345"/>
      <c r="G54" s="345"/>
      <c r="H54" s="345"/>
      <c r="I54" s="112"/>
      <c r="J54" s="35"/>
      <c r="K54" s="35"/>
      <c r="L54" s="38"/>
    </row>
    <row r="55" spans="2:47" s="1" customFormat="1" ht="6.95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47" s="1" customFormat="1" ht="12" customHeight="1">
      <c r="B56" s="34"/>
      <c r="C56" s="29" t="s">
        <v>21</v>
      </c>
      <c r="D56" s="35"/>
      <c r="E56" s="35"/>
      <c r="F56" s="27" t="str">
        <f>F14</f>
        <v>Šenov u Nového Jičína</v>
      </c>
      <c r="G56" s="35"/>
      <c r="H56" s="35"/>
      <c r="I56" s="113" t="s">
        <v>23</v>
      </c>
      <c r="J56" s="55" t="str">
        <f>IF(J14="","",J14)</f>
        <v>4. 1. 2019</v>
      </c>
      <c r="K56" s="35"/>
      <c r="L56" s="38"/>
    </row>
    <row r="57" spans="2:47" s="1" customFormat="1" ht="6.95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47" s="1" customFormat="1" ht="13.7" customHeight="1">
      <c r="B58" s="34"/>
      <c r="C58" s="29" t="s">
        <v>25</v>
      </c>
      <c r="D58" s="35"/>
      <c r="E58" s="35"/>
      <c r="F58" s="27" t="str">
        <f>E17</f>
        <v>Obec Šenov u Nového Jičína</v>
      </c>
      <c r="G58" s="35"/>
      <c r="H58" s="35"/>
      <c r="I58" s="113" t="s">
        <v>33</v>
      </c>
      <c r="J58" s="32" t="str">
        <f>E23</f>
        <v>Ing. arch. Zdeněk Tupý</v>
      </c>
      <c r="K58" s="35"/>
      <c r="L58" s="38"/>
    </row>
    <row r="59" spans="2:47" s="1" customFormat="1" ht="13.7" customHeight="1">
      <c r="B59" s="34"/>
      <c r="C59" s="29" t="s">
        <v>31</v>
      </c>
      <c r="D59" s="35"/>
      <c r="E59" s="35"/>
      <c r="F59" s="27" t="str">
        <f>IF(E20="","",E20)</f>
        <v>Vyplň údaj</v>
      </c>
      <c r="G59" s="35"/>
      <c r="H59" s="35"/>
      <c r="I59" s="113" t="s">
        <v>37</v>
      </c>
      <c r="J59" s="32" t="str">
        <f>E26</f>
        <v xml:space="preserve"> </v>
      </c>
      <c r="K59" s="35"/>
      <c r="L59" s="38"/>
    </row>
    <row r="60" spans="2:47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47" s="1" customFormat="1" ht="29.25" customHeight="1">
      <c r="B61" s="34"/>
      <c r="C61" s="138" t="s">
        <v>113</v>
      </c>
      <c r="D61" s="139"/>
      <c r="E61" s="139"/>
      <c r="F61" s="139"/>
      <c r="G61" s="139"/>
      <c r="H61" s="139"/>
      <c r="I61" s="140"/>
      <c r="J61" s="141" t="s">
        <v>114</v>
      </c>
      <c r="K61" s="139"/>
      <c r="L61" s="38"/>
    </row>
    <row r="62" spans="2:47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9" customHeight="1">
      <c r="B63" s="34"/>
      <c r="C63" s="142" t="s">
        <v>73</v>
      </c>
      <c r="D63" s="35"/>
      <c r="E63" s="35"/>
      <c r="F63" s="35"/>
      <c r="G63" s="35"/>
      <c r="H63" s="35"/>
      <c r="I63" s="112"/>
      <c r="J63" s="73">
        <f>J90</f>
        <v>0</v>
      </c>
      <c r="K63" s="35"/>
      <c r="L63" s="38"/>
      <c r="AU63" s="17" t="s">
        <v>115</v>
      </c>
    </row>
    <row r="64" spans="2:47" s="8" customFormat="1" ht="24.95" customHeight="1">
      <c r="B64" s="143"/>
      <c r="C64" s="144"/>
      <c r="D64" s="145" t="s">
        <v>120</v>
      </c>
      <c r="E64" s="146"/>
      <c r="F64" s="146"/>
      <c r="G64" s="146"/>
      <c r="H64" s="146"/>
      <c r="I64" s="147"/>
      <c r="J64" s="148">
        <f>J91</f>
        <v>0</v>
      </c>
      <c r="K64" s="144"/>
      <c r="L64" s="149"/>
    </row>
    <row r="65" spans="2:12" s="9" customFormat="1" ht="19.899999999999999" customHeight="1">
      <c r="B65" s="150"/>
      <c r="C65" s="94"/>
      <c r="D65" s="151" t="s">
        <v>1228</v>
      </c>
      <c r="E65" s="152"/>
      <c r="F65" s="152"/>
      <c r="G65" s="152"/>
      <c r="H65" s="152"/>
      <c r="I65" s="153"/>
      <c r="J65" s="154">
        <f>J92</f>
        <v>0</v>
      </c>
      <c r="K65" s="94"/>
      <c r="L65" s="155"/>
    </row>
    <row r="66" spans="2:12" s="9" customFormat="1" ht="19.899999999999999" customHeight="1">
      <c r="B66" s="150"/>
      <c r="C66" s="94"/>
      <c r="D66" s="151" t="s">
        <v>912</v>
      </c>
      <c r="E66" s="152"/>
      <c r="F66" s="152"/>
      <c r="G66" s="152"/>
      <c r="H66" s="152"/>
      <c r="I66" s="153"/>
      <c r="J66" s="154">
        <f>J100</f>
        <v>0</v>
      </c>
      <c r="K66" s="94"/>
      <c r="L66" s="155"/>
    </row>
    <row r="67" spans="2:12" s="9" customFormat="1" ht="19.899999999999999" customHeight="1">
      <c r="B67" s="150"/>
      <c r="C67" s="94"/>
      <c r="D67" s="151" t="s">
        <v>304</v>
      </c>
      <c r="E67" s="152"/>
      <c r="F67" s="152"/>
      <c r="G67" s="152"/>
      <c r="H67" s="152"/>
      <c r="I67" s="153"/>
      <c r="J67" s="154">
        <f>J105</f>
        <v>0</v>
      </c>
      <c r="K67" s="94"/>
      <c r="L67" s="155"/>
    </row>
    <row r="68" spans="2:12" s="8" customFormat="1" ht="24.95" customHeight="1">
      <c r="B68" s="143"/>
      <c r="C68" s="144"/>
      <c r="D68" s="145" t="s">
        <v>1229</v>
      </c>
      <c r="E68" s="146"/>
      <c r="F68" s="146"/>
      <c r="G68" s="146"/>
      <c r="H68" s="146"/>
      <c r="I68" s="147"/>
      <c r="J68" s="148">
        <f>J108</f>
        <v>0</v>
      </c>
      <c r="K68" s="144"/>
      <c r="L68" s="149"/>
    </row>
    <row r="69" spans="2:12" s="1" customFormat="1" ht="21.75" customHeight="1">
      <c r="B69" s="34"/>
      <c r="C69" s="35"/>
      <c r="D69" s="35"/>
      <c r="E69" s="35"/>
      <c r="F69" s="35"/>
      <c r="G69" s="35"/>
      <c r="H69" s="35"/>
      <c r="I69" s="112"/>
      <c r="J69" s="35"/>
      <c r="K69" s="35"/>
      <c r="L69" s="38"/>
    </row>
    <row r="70" spans="2:12" s="1" customFormat="1" ht="6.95" customHeight="1">
      <c r="B70" s="46"/>
      <c r="C70" s="47"/>
      <c r="D70" s="47"/>
      <c r="E70" s="47"/>
      <c r="F70" s="47"/>
      <c r="G70" s="47"/>
      <c r="H70" s="47"/>
      <c r="I70" s="134"/>
      <c r="J70" s="47"/>
      <c r="K70" s="47"/>
      <c r="L70" s="38"/>
    </row>
    <row r="74" spans="2:12" s="1" customFormat="1" ht="6.95" customHeight="1">
      <c r="B74" s="48"/>
      <c r="C74" s="49"/>
      <c r="D74" s="49"/>
      <c r="E74" s="49"/>
      <c r="F74" s="49"/>
      <c r="G74" s="49"/>
      <c r="H74" s="49"/>
      <c r="I74" s="137"/>
      <c r="J74" s="49"/>
      <c r="K74" s="49"/>
      <c r="L74" s="38"/>
    </row>
    <row r="75" spans="2:12" s="1" customFormat="1" ht="24.95" customHeight="1">
      <c r="B75" s="34"/>
      <c r="C75" s="23" t="s">
        <v>127</v>
      </c>
      <c r="D75" s="35"/>
      <c r="E75" s="35"/>
      <c r="F75" s="35"/>
      <c r="G75" s="35"/>
      <c r="H75" s="35"/>
      <c r="I75" s="112"/>
      <c r="J75" s="35"/>
      <c r="K75" s="35"/>
      <c r="L75" s="38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12"/>
      <c r="J76" s="35"/>
      <c r="K76" s="35"/>
      <c r="L76" s="38"/>
    </row>
    <row r="77" spans="2:12" s="1" customFormat="1" ht="12" customHeight="1">
      <c r="B77" s="34"/>
      <c r="C77" s="29" t="s">
        <v>16</v>
      </c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6.5" customHeight="1">
      <c r="B78" s="34"/>
      <c r="C78" s="35"/>
      <c r="D78" s="35"/>
      <c r="E78" s="377" t="str">
        <f>E7</f>
        <v>Revitalizace ploch hřbitova, oprava objektu přípravny</v>
      </c>
      <c r="F78" s="378"/>
      <c r="G78" s="378"/>
      <c r="H78" s="378"/>
      <c r="I78" s="112"/>
      <c r="J78" s="35"/>
      <c r="K78" s="35"/>
      <c r="L78" s="38"/>
    </row>
    <row r="79" spans="2:12" ht="12" customHeight="1">
      <c r="B79" s="21"/>
      <c r="C79" s="29" t="s">
        <v>110</v>
      </c>
      <c r="D79" s="22"/>
      <c r="E79" s="22"/>
      <c r="F79" s="22"/>
      <c r="G79" s="22"/>
      <c r="H79" s="22"/>
      <c r="J79" s="22"/>
      <c r="K79" s="22"/>
      <c r="L79" s="20"/>
    </row>
    <row r="80" spans="2:12" s="1" customFormat="1" ht="16.5" customHeight="1">
      <c r="B80" s="34"/>
      <c r="C80" s="35"/>
      <c r="D80" s="35"/>
      <c r="E80" s="377" t="s">
        <v>291</v>
      </c>
      <c r="F80" s="345"/>
      <c r="G80" s="345"/>
      <c r="H80" s="345"/>
      <c r="I80" s="112"/>
      <c r="J80" s="35"/>
      <c r="K80" s="35"/>
      <c r="L80" s="38"/>
    </row>
    <row r="81" spans="2:65" s="1" customFormat="1" ht="12" customHeight="1">
      <c r="B81" s="34"/>
      <c r="C81" s="29" t="s">
        <v>907</v>
      </c>
      <c r="D81" s="35"/>
      <c r="E81" s="35"/>
      <c r="F81" s="35"/>
      <c r="G81" s="35"/>
      <c r="H81" s="35"/>
      <c r="I81" s="112"/>
      <c r="J81" s="35"/>
      <c r="K81" s="35"/>
      <c r="L81" s="38"/>
    </row>
    <row r="82" spans="2:65" s="1" customFormat="1" ht="16.5" customHeight="1">
      <c r="B82" s="34"/>
      <c r="C82" s="35"/>
      <c r="D82" s="35"/>
      <c r="E82" s="346" t="str">
        <f>E11</f>
        <v>03 - Vytápění</v>
      </c>
      <c r="F82" s="345"/>
      <c r="G82" s="345"/>
      <c r="H82" s="345"/>
      <c r="I82" s="112"/>
      <c r="J82" s="35"/>
      <c r="K82" s="35"/>
      <c r="L82" s="38"/>
    </row>
    <row r="83" spans="2:65" s="1" customFormat="1" ht="6.95" customHeight="1">
      <c r="B83" s="34"/>
      <c r="C83" s="35"/>
      <c r="D83" s="35"/>
      <c r="E83" s="35"/>
      <c r="F83" s="35"/>
      <c r="G83" s="35"/>
      <c r="H83" s="35"/>
      <c r="I83" s="112"/>
      <c r="J83" s="35"/>
      <c r="K83" s="35"/>
      <c r="L83" s="38"/>
    </row>
    <row r="84" spans="2:65" s="1" customFormat="1" ht="12" customHeight="1">
      <c r="B84" s="34"/>
      <c r="C84" s="29" t="s">
        <v>21</v>
      </c>
      <c r="D84" s="35"/>
      <c r="E84" s="35"/>
      <c r="F84" s="27" t="str">
        <f>F14</f>
        <v>Šenov u Nového Jičína</v>
      </c>
      <c r="G84" s="35"/>
      <c r="H84" s="35"/>
      <c r="I84" s="113" t="s">
        <v>23</v>
      </c>
      <c r="J84" s="55" t="str">
        <f>IF(J14="","",J14)</f>
        <v>4. 1. 2019</v>
      </c>
      <c r="K84" s="35"/>
      <c r="L84" s="38"/>
    </row>
    <row r="85" spans="2:65" s="1" customFormat="1" ht="6.95" customHeight="1">
      <c r="B85" s="34"/>
      <c r="C85" s="35"/>
      <c r="D85" s="35"/>
      <c r="E85" s="35"/>
      <c r="F85" s="35"/>
      <c r="G85" s="35"/>
      <c r="H85" s="35"/>
      <c r="I85" s="112"/>
      <c r="J85" s="35"/>
      <c r="K85" s="35"/>
      <c r="L85" s="38"/>
    </row>
    <row r="86" spans="2:65" s="1" customFormat="1" ht="13.7" customHeight="1">
      <c r="B86" s="34"/>
      <c r="C86" s="29" t="s">
        <v>25</v>
      </c>
      <c r="D86" s="35"/>
      <c r="E86" s="35"/>
      <c r="F86" s="27" t="str">
        <f>E17</f>
        <v>Obec Šenov u Nového Jičína</v>
      </c>
      <c r="G86" s="35"/>
      <c r="H86" s="35"/>
      <c r="I86" s="113" t="s">
        <v>33</v>
      </c>
      <c r="J86" s="32" t="str">
        <f>E23</f>
        <v>Ing. arch. Zdeněk Tupý</v>
      </c>
      <c r="K86" s="35"/>
      <c r="L86" s="38"/>
    </row>
    <row r="87" spans="2:65" s="1" customFormat="1" ht="13.7" customHeight="1">
      <c r="B87" s="34"/>
      <c r="C87" s="29" t="s">
        <v>31</v>
      </c>
      <c r="D87" s="35"/>
      <c r="E87" s="35"/>
      <c r="F87" s="27" t="str">
        <f>IF(E20="","",E20)</f>
        <v>Vyplň údaj</v>
      </c>
      <c r="G87" s="35"/>
      <c r="H87" s="35"/>
      <c r="I87" s="113" t="s">
        <v>37</v>
      </c>
      <c r="J87" s="32" t="str">
        <f>E26</f>
        <v xml:space="preserve"> </v>
      </c>
      <c r="K87" s="35"/>
      <c r="L87" s="38"/>
    </row>
    <row r="88" spans="2:65" s="1" customFormat="1" ht="10.35" customHeight="1">
      <c r="B88" s="34"/>
      <c r="C88" s="35"/>
      <c r="D88" s="35"/>
      <c r="E88" s="35"/>
      <c r="F88" s="35"/>
      <c r="G88" s="35"/>
      <c r="H88" s="35"/>
      <c r="I88" s="112"/>
      <c r="J88" s="35"/>
      <c r="K88" s="35"/>
      <c r="L88" s="38"/>
    </row>
    <row r="89" spans="2:65" s="10" customFormat="1" ht="29.25" customHeight="1">
      <c r="B89" s="156"/>
      <c r="C89" s="157" t="s">
        <v>128</v>
      </c>
      <c r="D89" s="158" t="s">
        <v>60</v>
      </c>
      <c r="E89" s="158" t="s">
        <v>56</v>
      </c>
      <c r="F89" s="158" t="s">
        <v>57</v>
      </c>
      <c r="G89" s="158" t="s">
        <v>129</v>
      </c>
      <c r="H89" s="158" t="s">
        <v>130</v>
      </c>
      <c r="I89" s="159" t="s">
        <v>131</v>
      </c>
      <c r="J89" s="158" t="s">
        <v>114</v>
      </c>
      <c r="K89" s="160" t="s">
        <v>132</v>
      </c>
      <c r="L89" s="161"/>
      <c r="M89" s="64" t="s">
        <v>19</v>
      </c>
      <c r="N89" s="65" t="s">
        <v>45</v>
      </c>
      <c r="O89" s="65" t="s">
        <v>133</v>
      </c>
      <c r="P89" s="65" t="s">
        <v>134</v>
      </c>
      <c r="Q89" s="65" t="s">
        <v>135</v>
      </c>
      <c r="R89" s="65" t="s">
        <v>136</v>
      </c>
      <c r="S89" s="65" t="s">
        <v>137</v>
      </c>
      <c r="T89" s="66" t="s">
        <v>138</v>
      </c>
    </row>
    <row r="90" spans="2:65" s="1" customFormat="1" ht="22.9" customHeight="1">
      <c r="B90" s="34"/>
      <c r="C90" s="71" t="s">
        <v>139</v>
      </c>
      <c r="D90" s="35"/>
      <c r="E90" s="35"/>
      <c r="F90" s="35"/>
      <c r="G90" s="35"/>
      <c r="H90" s="35"/>
      <c r="I90" s="112"/>
      <c r="J90" s="162">
        <f>BK90</f>
        <v>0</v>
      </c>
      <c r="K90" s="35"/>
      <c r="L90" s="38"/>
      <c r="M90" s="67"/>
      <c r="N90" s="68"/>
      <c r="O90" s="68"/>
      <c r="P90" s="163">
        <f>P91+P108</f>
        <v>0</v>
      </c>
      <c r="Q90" s="68"/>
      <c r="R90" s="163">
        <f>R91+R108</f>
        <v>8.3431500000000006E-2</v>
      </c>
      <c r="S90" s="68"/>
      <c r="T90" s="164">
        <f>T91+T108</f>
        <v>6.5471000000000001E-2</v>
      </c>
      <c r="AT90" s="17" t="s">
        <v>74</v>
      </c>
      <c r="AU90" s="17" t="s">
        <v>115</v>
      </c>
      <c r="BK90" s="165">
        <f>BK91+BK108</f>
        <v>0</v>
      </c>
    </row>
    <row r="91" spans="2:65" s="11" customFormat="1" ht="25.9" customHeight="1">
      <c r="B91" s="166"/>
      <c r="C91" s="167"/>
      <c r="D91" s="168" t="s">
        <v>74</v>
      </c>
      <c r="E91" s="169" t="s">
        <v>245</v>
      </c>
      <c r="F91" s="169" t="s">
        <v>246</v>
      </c>
      <c r="G91" s="167"/>
      <c r="H91" s="167"/>
      <c r="I91" s="170"/>
      <c r="J91" s="171">
        <f>BK91</f>
        <v>0</v>
      </c>
      <c r="K91" s="167"/>
      <c r="L91" s="172"/>
      <c r="M91" s="173"/>
      <c r="N91" s="174"/>
      <c r="O91" s="174"/>
      <c r="P91" s="175">
        <f>P92+P100+P105</f>
        <v>0</v>
      </c>
      <c r="Q91" s="174"/>
      <c r="R91" s="175">
        <f>R92+R100+R105</f>
        <v>8.3431500000000006E-2</v>
      </c>
      <c r="S91" s="174"/>
      <c r="T91" s="176">
        <f>T92+T100+T105</f>
        <v>6.5471000000000001E-2</v>
      </c>
      <c r="AR91" s="177" t="s">
        <v>85</v>
      </c>
      <c r="AT91" s="178" t="s">
        <v>74</v>
      </c>
      <c r="AU91" s="178" t="s">
        <v>75</v>
      </c>
      <c r="AY91" s="177" t="s">
        <v>142</v>
      </c>
      <c r="BK91" s="179">
        <f>BK92+BK100+BK105</f>
        <v>0</v>
      </c>
    </row>
    <row r="92" spans="2:65" s="11" customFormat="1" ht="22.9" customHeight="1">
      <c r="B92" s="166"/>
      <c r="C92" s="167"/>
      <c r="D92" s="168" t="s">
        <v>74</v>
      </c>
      <c r="E92" s="180" t="s">
        <v>1230</v>
      </c>
      <c r="F92" s="180" t="s">
        <v>1231</v>
      </c>
      <c r="G92" s="167"/>
      <c r="H92" s="167"/>
      <c r="I92" s="170"/>
      <c r="J92" s="181">
        <f>BK92</f>
        <v>0</v>
      </c>
      <c r="K92" s="167"/>
      <c r="L92" s="172"/>
      <c r="M92" s="173"/>
      <c r="N92" s="174"/>
      <c r="O92" s="174"/>
      <c r="P92" s="175">
        <f>SUM(P93:P99)</f>
        <v>0</v>
      </c>
      <c r="Q92" s="174"/>
      <c r="R92" s="175">
        <f>SUM(R93:R99)</f>
        <v>5.8359000000000008E-2</v>
      </c>
      <c r="S92" s="174"/>
      <c r="T92" s="176">
        <f>SUM(T93:T99)</f>
        <v>2.1971000000000001E-2</v>
      </c>
      <c r="AR92" s="177" t="s">
        <v>85</v>
      </c>
      <c r="AT92" s="178" t="s">
        <v>74</v>
      </c>
      <c r="AU92" s="178" t="s">
        <v>83</v>
      </c>
      <c r="AY92" s="177" t="s">
        <v>142</v>
      </c>
      <c r="BK92" s="179">
        <f>SUM(BK93:BK99)</f>
        <v>0</v>
      </c>
    </row>
    <row r="93" spans="2:65" s="1" customFormat="1" ht="16.5" customHeight="1">
      <c r="B93" s="34"/>
      <c r="C93" s="182" t="s">
        <v>83</v>
      </c>
      <c r="D93" s="182" t="s">
        <v>144</v>
      </c>
      <c r="E93" s="183" t="s">
        <v>1232</v>
      </c>
      <c r="F93" s="184" t="s">
        <v>1233</v>
      </c>
      <c r="G93" s="185" t="s">
        <v>161</v>
      </c>
      <c r="H93" s="186">
        <v>8.65</v>
      </c>
      <c r="I93" s="187"/>
      <c r="J93" s="188">
        <f>ROUND(I93*H93,2)</f>
        <v>0</v>
      </c>
      <c r="K93" s="184" t="s">
        <v>148</v>
      </c>
      <c r="L93" s="38"/>
      <c r="M93" s="189" t="s">
        <v>19</v>
      </c>
      <c r="N93" s="190" t="s">
        <v>46</v>
      </c>
      <c r="O93" s="60"/>
      <c r="P93" s="191">
        <f>O93*H93</f>
        <v>0</v>
      </c>
      <c r="Q93" s="191">
        <v>2.64E-3</v>
      </c>
      <c r="R93" s="191">
        <f>Q93*H93</f>
        <v>2.2836000000000002E-2</v>
      </c>
      <c r="S93" s="191">
        <v>0</v>
      </c>
      <c r="T93" s="192">
        <f>S93*H93</f>
        <v>0</v>
      </c>
      <c r="AR93" s="17" t="s">
        <v>229</v>
      </c>
      <c r="AT93" s="17" t="s">
        <v>144</v>
      </c>
      <c r="AU93" s="17" t="s">
        <v>85</v>
      </c>
      <c r="AY93" s="17" t="s">
        <v>142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7" t="s">
        <v>83</v>
      </c>
      <c r="BK93" s="193">
        <f>ROUND(I93*H93,2)</f>
        <v>0</v>
      </c>
      <c r="BL93" s="17" t="s">
        <v>229</v>
      </c>
      <c r="BM93" s="17" t="s">
        <v>1234</v>
      </c>
    </row>
    <row r="94" spans="2:65" s="1" customFormat="1" ht="16.5" customHeight="1">
      <c r="B94" s="34"/>
      <c r="C94" s="182" t="s">
        <v>85</v>
      </c>
      <c r="D94" s="182" t="s">
        <v>144</v>
      </c>
      <c r="E94" s="183" t="s">
        <v>1235</v>
      </c>
      <c r="F94" s="184" t="s">
        <v>1236</v>
      </c>
      <c r="G94" s="185" t="s">
        <v>161</v>
      </c>
      <c r="H94" s="186">
        <v>8.65</v>
      </c>
      <c r="I94" s="187"/>
      <c r="J94" s="188">
        <f>ROUND(I94*H94,2)</f>
        <v>0</v>
      </c>
      <c r="K94" s="184" t="s">
        <v>148</v>
      </c>
      <c r="L94" s="38"/>
      <c r="M94" s="189" t="s">
        <v>19</v>
      </c>
      <c r="N94" s="190" t="s">
        <v>46</v>
      </c>
      <c r="O94" s="60"/>
      <c r="P94" s="191">
        <f>O94*H94</f>
        <v>0</v>
      </c>
      <c r="Q94" s="191">
        <v>3.7799999999999999E-3</v>
      </c>
      <c r="R94" s="191">
        <f>Q94*H94</f>
        <v>3.2697000000000004E-2</v>
      </c>
      <c r="S94" s="191">
        <v>0</v>
      </c>
      <c r="T94" s="192">
        <f>S94*H94</f>
        <v>0</v>
      </c>
      <c r="AR94" s="17" t="s">
        <v>229</v>
      </c>
      <c r="AT94" s="17" t="s">
        <v>144</v>
      </c>
      <c r="AU94" s="17" t="s">
        <v>85</v>
      </c>
      <c r="AY94" s="17" t="s">
        <v>142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7" t="s">
        <v>83</v>
      </c>
      <c r="BK94" s="193">
        <f>ROUND(I94*H94,2)</f>
        <v>0</v>
      </c>
      <c r="BL94" s="17" t="s">
        <v>229</v>
      </c>
      <c r="BM94" s="17" t="s">
        <v>1237</v>
      </c>
    </row>
    <row r="95" spans="2:65" s="1" customFormat="1" ht="16.5" customHeight="1">
      <c r="B95" s="34"/>
      <c r="C95" s="182" t="s">
        <v>158</v>
      </c>
      <c r="D95" s="182" t="s">
        <v>144</v>
      </c>
      <c r="E95" s="183" t="s">
        <v>1238</v>
      </c>
      <c r="F95" s="184" t="s">
        <v>1239</v>
      </c>
      <c r="G95" s="185" t="s">
        <v>161</v>
      </c>
      <c r="H95" s="186">
        <v>8.65</v>
      </c>
      <c r="I95" s="187"/>
      <c r="J95" s="188">
        <f>ROUND(I95*H95,2)</f>
        <v>0</v>
      </c>
      <c r="K95" s="184" t="s">
        <v>148</v>
      </c>
      <c r="L95" s="38"/>
      <c r="M95" s="189" t="s">
        <v>19</v>
      </c>
      <c r="N95" s="190" t="s">
        <v>46</v>
      </c>
      <c r="O95" s="60"/>
      <c r="P95" s="191">
        <f>O95*H95</f>
        <v>0</v>
      </c>
      <c r="Q95" s="191">
        <v>2.4000000000000001E-4</v>
      </c>
      <c r="R95" s="191">
        <f>Q95*H95</f>
        <v>2.0760000000000002E-3</v>
      </c>
      <c r="S95" s="191">
        <v>2.5400000000000002E-3</v>
      </c>
      <c r="T95" s="192">
        <f>S95*H95</f>
        <v>2.1971000000000001E-2</v>
      </c>
      <c r="AR95" s="17" t="s">
        <v>229</v>
      </c>
      <c r="AT95" s="17" t="s">
        <v>144</v>
      </c>
      <c r="AU95" s="17" t="s">
        <v>85</v>
      </c>
      <c r="AY95" s="17" t="s">
        <v>142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7" t="s">
        <v>83</v>
      </c>
      <c r="BK95" s="193">
        <f>ROUND(I95*H95,2)</f>
        <v>0</v>
      </c>
      <c r="BL95" s="17" t="s">
        <v>229</v>
      </c>
      <c r="BM95" s="17" t="s">
        <v>1240</v>
      </c>
    </row>
    <row r="96" spans="2:65" s="12" customFormat="1" ht="11.25">
      <c r="B96" s="194"/>
      <c r="C96" s="195"/>
      <c r="D96" s="196" t="s">
        <v>151</v>
      </c>
      <c r="E96" s="197" t="s">
        <v>19</v>
      </c>
      <c r="F96" s="198" t="s">
        <v>1241</v>
      </c>
      <c r="G96" s="195"/>
      <c r="H96" s="199">
        <v>8.65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151</v>
      </c>
      <c r="AU96" s="205" t="s">
        <v>85</v>
      </c>
      <c r="AV96" s="12" t="s">
        <v>85</v>
      </c>
      <c r="AW96" s="12" t="s">
        <v>36</v>
      </c>
      <c r="AX96" s="12" t="s">
        <v>83</v>
      </c>
      <c r="AY96" s="205" t="s">
        <v>142</v>
      </c>
    </row>
    <row r="97" spans="2:65" s="1" customFormat="1" ht="16.5" customHeight="1">
      <c r="B97" s="34"/>
      <c r="C97" s="182" t="s">
        <v>149</v>
      </c>
      <c r="D97" s="182" t="s">
        <v>144</v>
      </c>
      <c r="E97" s="183" t="s">
        <v>1242</v>
      </c>
      <c r="F97" s="184" t="s">
        <v>1243</v>
      </c>
      <c r="G97" s="185" t="s">
        <v>1007</v>
      </c>
      <c r="H97" s="186">
        <v>1</v>
      </c>
      <c r="I97" s="187"/>
      <c r="J97" s="188">
        <f>ROUND(I97*H97,2)</f>
        <v>0</v>
      </c>
      <c r="K97" s="184" t="s">
        <v>148</v>
      </c>
      <c r="L97" s="38"/>
      <c r="M97" s="189" t="s">
        <v>19</v>
      </c>
      <c r="N97" s="190" t="s">
        <v>46</v>
      </c>
      <c r="O97" s="60"/>
      <c r="P97" s="191">
        <f>O97*H97</f>
        <v>0</v>
      </c>
      <c r="Q97" s="191">
        <v>4.0000000000000002E-4</v>
      </c>
      <c r="R97" s="191">
        <f>Q97*H97</f>
        <v>4.0000000000000002E-4</v>
      </c>
      <c r="S97" s="191">
        <v>0</v>
      </c>
      <c r="T97" s="192">
        <f>S97*H97</f>
        <v>0</v>
      </c>
      <c r="AR97" s="17" t="s">
        <v>229</v>
      </c>
      <c r="AT97" s="17" t="s">
        <v>144</v>
      </c>
      <c r="AU97" s="17" t="s">
        <v>85</v>
      </c>
      <c r="AY97" s="17" t="s">
        <v>142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7" t="s">
        <v>83</v>
      </c>
      <c r="BK97" s="193">
        <f>ROUND(I97*H97,2)</f>
        <v>0</v>
      </c>
      <c r="BL97" s="17" t="s">
        <v>229</v>
      </c>
      <c r="BM97" s="17" t="s">
        <v>1244</v>
      </c>
    </row>
    <row r="98" spans="2:65" s="1" customFormat="1" ht="16.5" customHeight="1">
      <c r="B98" s="34"/>
      <c r="C98" s="182" t="s">
        <v>170</v>
      </c>
      <c r="D98" s="182" t="s">
        <v>144</v>
      </c>
      <c r="E98" s="183" t="s">
        <v>1245</v>
      </c>
      <c r="F98" s="184" t="s">
        <v>1246</v>
      </c>
      <c r="G98" s="185" t="s">
        <v>280</v>
      </c>
      <c r="H98" s="186">
        <v>1</v>
      </c>
      <c r="I98" s="187"/>
      <c r="J98" s="188">
        <f>ROUND(I98*H98,2)</f>
        <v>0</v>
      </c>
      <c r="K98" s="184" t="s">
        <v>148</v>
      </c>
      <c r="L98" s="38"/>
      <c r="M98" s="189" t="s">
        <v>19</v>
      </c>
      <c r="N98" s="190" t="s">
        <v>46</v>
      </c>
      <c r="O98" s="60"/>
      <c r="P98" s="191">
        <f>O98*H98</f>
        <v>0</v>
      </c>
      <c r="Q98" s="191">
        <v>3.5E-4</v>
      </c>
      <c r="R98" s="191">
        <f>Q98*H98</f>
        <v>3.5E-4</v>
      </c>
      <c r="S98" s="191">
        <v>0</v>
      </c>
      <c r="T98" s="192">
        <f>S98*H98</f>
        <v>0</v>
      </c>
      <c r="AR98" s="17" t="s">
        <v>229</v>
      </c>
      <c r="AT98" s="17" t="s">
        <v>144</v>
      </c>
      <c r="AU98" s="17" t="s">
        <v>85</v>
      </c>
      <c r="AY98" s="17" t="s">
        <v>142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7" t="s">
        <v>83</v>
      </c>
      <c r="BK98" s="193">
        <f>ROUND(I98*H98,2)</f>
        <v>0</v>
      </c>
      <c r="BL98" s="17" t="s">
        <v>229</v>
      </c>
      <c r="BM98" s="17" t="s">
        <v>1247</v>
      </c>
    </row>
    <row r="99" spans="2:65" s="1" customFormat="1" ht="22.5" customHeight="1">
      <c r="B99" s="34"/>
      <c r="C99" s="182" t="s">
        <v>180</v>
      </c>
      <c r="D99" s="182" t="s">
        <v>144</v>
      </c>
      <c r="E99" s="183" t="s">
        <v>1248</v>
      </c>
      <c r="F99" s="184" t="s">
        <v>1249</v>
      </c>
      <c r="G99" s="185" t="s">
        <v>629</v>
      </c>
      <c r="H99" s="242"/>
      <c r="I99" s="187"/>
      <c r="J99" s="188">
        <f>ROUND(I99*H99,2)</f>
        <v>0</v>
      </c>
      <c r="K99" s="184" t="s">
        <v>148</v>
      </c>
      <c r="L99" s="38"/>
      <c r="M99" s="189" t="s">
        <v>19</v>
      </c>
      <c r="N99" s="190" t="s">
        <v>46</v>
      </c>
      <c r="O99" s="60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7" t="s">
        <v>229</v>
      </c>
      <c r="AT99" s="17" t="s">
        <v>144</v>
      </c>
      <c r="AU99" s="17" t="s">
        <v>85</v>
      </c>
      <c r="AY99" s="17" t="s">
        <v>142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7" t="s">
        <v>83</v>
      </c>
      <c r="BK99" s="193">
        <f>ROUND(I99*H99,2)</f>
        <v>0</v>
      </c>
      <c r="BL99" s="17" t="s">
        <v>229</v>
      </c>
      <c r="BM99" s="17" t="s">
        <v>1250</v>
      </c>
    </row>
    <row r="100" spans="2:65" s="11" customFormat="1" ht="22.9" customHeight="1">
      <c r="B100" s="166"/>
      <c r="C100" s="167"/>
      <c r="D100" s="168" t="s">
        <v>74</v>
      </c>
      <c r="E100" s="180" t="s">
        <v>1003</v>
      </c>
      <c r="F100" s="180" t="s">
        <v>1004</v>
      </c>
      <c r="G100" s="167"/>
      <c r="H100" s="167"/>
      <c r="I100" s="170"/>
      <c r="J100" s="181">
        <f>BK100</f>
        <v>0</v>
      </c>
      <c r="K100" s="167"/>
      <c r="L100" s="172"/>
      <c r="M100" s="173"/>
      <c r="N100" s="174"/>
      <c r="O100" s="174"/>
      <c r="P100" s="175">
        <f>SUM(P101:P104)</f>
        <v>0</v>
      </c>
      <c r="Q100" s="174"/>
      <c r="R100" s="175">
        <f>SUM(R101:R104)</f>
        <v>2.4639999999999999E-2</v>
      </c>
      <c r="S100" s="174"/>
      <c r="T100" s="176">
        <f>SUM(T101:T104)</f>
        <v>4.3499999999999997E-2</v>
      </c>
      <c r="AR100" s="177" t="s">
        <v>85</v>
      </c>
      <c r="AT100" s="178" t="s">
        <v>74</v>
      </c>
      <c r="AU100" s="178" t="s">
        <v>83</v>
      </c>
      <c r="AY100" s="177" t="s">
        <v>142</v>
      </c>
      <c r="BK100" s="179">
        <f>SUM(BK101:BK104)</f>
        <v>0</v>
      </c>
    </row>
    <row r="101" spans="2:65" s="1" customFormat="1" ht="16.5" customHeight="1">
      <c r="B101" s="34"/>
      <c r="C101" s="182" t="s">
        <v>185</v>
      </c>
      <c r="D101" s="182" t="s">
        <v>144</v>
      </c>
      <c r="E101" s="183" t="s">
        <v>1251</v>
      </c>
      <c r="F101" s="184" t="s">
        <v>1252</v>
      </c>
      <c r="G101" s="185" t="s">
        <v>1007</v>
      </c>
      <c r="H101" s="186">
        <v>1</v>
      </c>
      <c r="I101" s="187"/>
      <c r="J101" s="188">
        <f>ROUND(I101*H101,2)</f>
        <v>0</v>
      </c>
      <c r="K101" s="184" t="s">
        <v>148</v>
      </c>
      <c r="L101" s="38"/>
      <c r="M101" s="189" t="s">
        <v>19</v>
      </c>
      <c r="N101" s="190" t="s">
        <v>46</v>
      </c>
      <c r="O101" s="60"/>
      <c r="P101" s="191">
        <f>O101*H101</f>
        <v>0</v>
      </c>
      <c r="Q101" s="191">
        <v>0</v>
      </c>
      <c r="R101" s="191">
        <f>Q101*H101</f>
        <v>0</v>
      </c>
      <c r="S101" s="191">
        <v>4.3499999999999997E-2</v>
      </c>
      <c r="T101" s="192">
        <f>S101*H101</f>
        <v>4.3499999999999997E-2</v>
      </c>
      <c r="AR101" s="17" t="s">
        <v>229</v>
      </c>
      <c r="AT101" s="17" t="s">
        <v>144</v>
      </c>
      <c r="AU101" s="17" t="s">
        <v>85</v>
      </c>
      <c r="AY101" s="17" t="s">
        <v>142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7" t="s">
        <v>83</v>
      </c>
      <c r="BK101" s="193">
        <f>ROUND(I101*H101,2)</f>
        <v>0</v>
      </c>
      <c r="BL101" s="17" t="s">
        <v>229</v>
      </c>
      <c r="BM101" s="17" t="s">
        <v>1253</v>
      </c>
    </row>
    <row r="102" spans="2:65" s="1" customFormat="1" ht="16.5" customHeight="1">
      <c r="B102" s="34"/>
      <c r="C102" s="182" t="s">
        <v>190</v>
      </c>
      <c r="D102" s="182" t="s">
        <v>144</v>
      </c>
      <c r="E102" s="183" t="s">
        <v>1254</v>
      </c>
      <c r="F102" s="184" t="s">
        <v>1255</v>
      </c>
      <c r="G102" s="185" t="s">
        <v>1007</v>
      </c>
      <c r="H102" s="186">
        <v>1</v>
      </c>
      <c r="I102" s="187"/>
      <c r="J102" s="188">
        <f>ROUND(I102*H102,2)</f>
        <v>0</v>
      </c>
      <c r="K102" s="184" t="s">
        <v>148</v>
      </c>
      <c r="L102" s="38"/>
      <c r="M102" s="189" t="s">
        <v>19</v>
      </c>
      <c r="N102" s="190" t="s">
        <v>46</v>
      </c>
      <c r="O102" s="60"/>
      <c r="P102" s="191">
        <f>O102*H102</f>
        <v>0</v>
      </c>
      <c r="Q102" s="191">
        <v>6.6400000000000001E-3</v>
      </c>
      <c r="R102" s="191">
        <f>Q102*H102</f>
        <v>6.6400000000000001E-3</v>
      </c>
      <c r="S102" s="191">
        <v>0</v>
      </c>
      <c r="T102" s="192">
        <f>S102*H102</f>
        <v>0</v>
      </c>
      <c r="AR102" s="17" t="s">
        <v>229</v>
      </c>
      <c r="AT102" s="17" t="s">
        <v>144</v>
      </c>
      <c r="AU102" s="17" t="s">
        <v>85</v>
      </c>
      <c r="AY102" s="17" t="s">
        <v>142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7" t="s">
        <v>83</v>
      </c>
      <c r="BK102" s="193">
        <f>ROUND(I102*H102,2)</f>
        <v>0</v>
      </c>
      <c r="BL102" s="17" t="s">
        <v>229</v>
      </c>
      <c r="BM102" s="17" t="s">
        <v>1256</v>
      </c>
    </row>
    <row r="103" spans="2:65" s="1" customFormat="1" ht="16.5" customHeight="1">
      <c r="B103" s="34"/>
      <c r="C103" s="232" t="s">
        <v>168</v>
      </c>
      <c r="D103" s="232" t="s">
        <v>608</v>
      </c>
      <c r="E103" s="233" t="s">
        <v>1257</v>
      </c>
      <c r="F103" s="234" t="s">
        <v>1258</v>
      </c>
      <c r="G103" s="235" t="s">
        <v>280</v>
      </c>
      <c r="H103" s="236">
        <v>1</v>
      </c>
      <c r="I103" s="237"/>
      <c r="J103" s="238">
        <f>ROUND(I103*H103,2)</f>
        <v>0</v>
      </c>
      <c r="K103" s="234" t="s">
        <v>148</v>
      </c>
      <c r="L103" s="239"/>
      <c r="M103" s="240" t="s">
        <v>19</v>
      </c>
      <c r="N103" s="241" t="s">
        <v>46</v>
      </c>
      <c r="O103" s="60"/>
      <c r="P103" s="191">
        <f>O103*H103</f>
        <v>0</v>
      </c>
      <c r="Q103" s="191">
        <v>1.7999999999999999E-2</v>
      </c>
      <c r="R103" s="191">
        <f>Q103*H103</f>
        <v>1.7999999999999999E-2</v>
      </c>
      <c r="S103" s="191">
        <v>0</v>
      </c>
      <c r="T103" s="192">
        <f>S103*H103</f>
        <v>0</v>
      </c>
      <c r="AR103" s="17" t="s">
        <v>459</v>
      </c>
      <c r="AT103" s="17" t="s">
        <v>608</v>
      </c>
      <c r="AU103" s="17" t="s">
        <v>85</v>
      </c>
      <c r="AY103" s="17" t="s">
        <v>142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7" t="s">
        <v>83</v>
      </c>
      <c r="BK103" s="193">
        <f>ROUND(I103*H103,2)</f>
        <v>0</v>
      </c>
      <c r="BL103" s="17" t="s">
        <v>229</v>
      </c>
      <c r="BM103" s="17" t="s">
        <v>1259</v>
      </c>
    </row>
    <row r="104" spans="2:65" s="1" customFormat="1" ht="22.5" customHeight="1">
      <c r="B104" s="34"/>
      <c r="C104" s="182" t="s">
        <v>200</v>
      </c>
      <c r="D104" s="182" t="s">
        <v>144</v>
      </c>
      <c r="E104" s="183" t="s">
        <v>1012</v>
      </c>
      <c r="F104" s="184" t="s">
        <v>1260</v>
      </c>
      <c r="G104" s="185" t="s">
        <v>629</v>
      </c>
      <c r="H104" s="242"/>
      <c r="I104" s="187"/>
      <c r="J104" s="188">
        <f>ROUND(I104*H104,2)</f>
        <v>0</v>
      </c>
      <c r="K104" s="184" t="s">
        <v>148</v>
      </c>
      <c r="L104" s="38"/>
      <c r="M104" s="189" t="s">
        <v>19</v>
      </c>
      <c r="N104" s="190" t="s">
        <v>46</v>
      </c>
      <c r="O104" s="60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7" t="s">
        <v>229</v>
      </c>
      <c r="AT104" s="17" t="s">
        <v>144</v>
      </c>
      <c r="AU104" s="17" t="s">
        <v>85</v>
      </c>
      <c r="AY104" s="17" t="s">
        <v>142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7" t="s">
        <v>83</v>
      </c>
      <c r="BK104" s="193">
        <f>ROUND(I104*H104,2)</f>
        <v>0</v>
      </c>
      <c r="BL104" s="17" t="s">
        <v>229</v>
      </c>
      <c r="BM104" s="17" t="s">
        <v>1261</v>
      </c>
    </row>
    <row r="105" spans="2:65" s="11" customFormat="1" ht="22.9" customHeight="1">
      <c r="B105" s="166"/>
      <c r="C105" s="167"/>
      <c r="D105" s="168" t="s">
        <v>74</v>
      </c>
      <c r="E105" s="180" t="s">
        <v>871</v>
      </c>
      <c r="F105" s="180" t="s">
        <v>872</v>
      </c>
      <c r="G105" s="167"/>
      <c r="H105" s="167"/>
      <c r="I105" s="170"/>
      <c r="J105" s="181">
        <f>BK105</f>
        <v>0</v>
      </c>
      <c r="K105" s="167"/>
      <c r="L105" s="172"/>
      <c r="M105" s="173"/>
      <c r="N105" s="174"/>
      <c r="O105" s="174"/>
      <c r="P105" s="175">
        <f>SUM(P106:P107)</f>
        <v>0</v>
      </c>
      <c r="Q105" s="174"/>
      <c r="R105" s="175">
        <f>SUM(R106:R107)</f>
        <v>4.3250000000000005E-4</v>
      </c>
      <c r="S105" s="174"/>
      <c r="T105" s="176">
        <f>SUM(T106:T107)</f>
        <v>0</v>
      </c>
      <c r="AR105" s="177" t="s">
        <v>85</v>
      </c>
      <c r="AT105" s="178" t="s">
        <v>74</v>
      </c>
      <c r="AU105" s="178" t="s">
        <v>83</v>
      </c>
      <c r="AY105" s="177" t="s">
        <v>142</v>
      </c>
      <c r="BK105" s="179">
        <f>SUM(BK106:BK107)</f>
        <v>0</v>
      </c>
    </row>
    <row r="106" spans="2:65" s="1" customFormat="1" ht="16.5" customHeight="1">
      <c r="B106" s="34"/>
      <c r="C106" s="182" t="s">
        <v>205</v>
      </c>
      <c r="D106" s="182" t="s">
        <v>144</v>
      </c>
      <c r="E106" s="183" t="s">
        <v>1262</v>
      </c>
      <c r="F106" s="184" t="s">
        <v>1263</v>
      </c>
      <c r="G106" s="185" t="s">
        <v>161</v>
      </c>
      <c r="H106" s="186">
        <v>8.65</v>
      </c>
      <c r="I106" s="187"/>
      <c r="J106" s="188">
        <f>ROUND(I106*H106,2)</f>
        <v>0</v>
      </c>
      <c r="K106" s="184" t="s">
        <v>148</v>
      </c>
      <c r="L106" s="38"/>
      <c r="M106" s="189" t="s">
        <v>19</v>
      </c>
      <c r="N106" s="190" t="s">
        <v>46</v>
      </c>
      <c r="O106" s="60"/>
      <c r="P106" s="191">
        <f>O106*H106</f>
        <v>0</v>
      </c>
      <c r="Q106" s="191">
        <v>5.0000000000000002E-5</v>
      </c>
      <c r="R106" s="191">
        <f>Q106*H106</f>
        <v>4.3250000000000005E-4</v>
      </c>
      <c r="S106" s="191">
        <v>0</v>
      </c>
      <c r="T106" s="192">
        <f>S106*H106</f>
        <v>0</v>
      </c>
      <c r="AR106" s="17" t="s">
        <v>229</v>
      </c>
      <c r="AT106" s="17" t="s">
        <v>144</v>
      </c>
      <c r="AU106" s="17" t="s">
        <v>85</v>
      </c>
      <c r="AY106" s="17" t="s">
        <v>142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7" t="s">
        <v>83</v>
      </c>
      <c r="BK106" s="193">
        <f>ROUND(I106*H106,2)</f>
        <v>0</v>
      </c>
      <c r="BL106" s="17" t="s">
        <v>229</v>
      </c>
      <c r="BM106" s="17" t="s">
        <v>1264</v>
      </c>
    </row>
    <row r="107" spans="2:65" s="12" customFormat="1" ht="11.25">
      <c r="B107" s="194"/>
      <c r="C107" s="195"/>
      <c r="D107" s="196" t="s">
        <v>151</v>
      </c>
      <c r="E107" s="197" t="s">
        <v>19</v>
      </c>
      <c r="F107" s="198" t="s">
        <v>1265</v>
      </c>
      <c r="G107" s="195"/>
      <c r="H107" s="199">
        <v>8.65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151</v>
      </c>
      <c r="AU107" s="205" t="s">
        <v>85</v>
      </c>
      <c r="AV107" s="12" t="s">
        <v>85</v>
      </c>
      <c r="AW107" s="12" t="s">
        <v>36</v>
      </c>
      <c r="AX107" s="12" t="s">
        <v>83</v>
      </c>
      <c r="AY107" s="205" t="s">
        <v>142</v>
      </c>
    </row>
    <row r="108" spans="2:65" s="11" customFormat="1" ht="25.9" customHeight="1">
      <c r="B108" s="166"/>
      <c r="C108" s="167"/>
      <c r="D108" s="168" t="s">
        <v>74</v>
      </c>
      <c r="E108" s="169" t="s">
        <v>1211</v>
      </c>
      <c r="F108" s="169" t="s">
        <v>1212</v>
      </c>
      <c r="G108" s="167"/>
      <c r="H108" s="167"/>
      <c r="I108" s="170"/>
      <c r="J108" s="171">
        <f>BK108</f>
        <v>0</v>
      </c>
      <c r="K108" s="167"/>
      <c r="L108" s="172"/>
      <c r="M108" s="173"/>
      <c r="N108" s="174"/>
      <c r="O108" s="174"/>
      <c r="P108" s="175">
        <f>SUM(P109:P112)</f>
        <v>0</v>
      </c>
      <c r="Q108" s="174"/>
      <c r="R108" s="175">
        <f>SUM(R109:R112)</f>
        <v>0</v>
      </c>
      <c r="S108" s="174"/>
      <c r="T108" s="176">
        <f>SUM(T109:T112)</f>
        <v>0</v>
      </c>
      <c r="AR108" s="177" t="s">
        <v>149</v>
      </c>
      <c r="AT108" s="178" t="s">
        <v>74</v>
      </c>
      <c r="AU108" s="178" t="s">
        <v>75</v>
      </c>
      <c r="AY108" s="177" t="s">
        <v>142</v>
      </c>
      <c r="BK108" s="179">
        <f>SUM(BK109:BK112)</f>
        <v>0</v>
      </c>
    </row>
    <row r="109" spans="2:65" s="1" customFormat="1" ht="16.5" customHeight="1">
      <c r="B109" s="34"/>
      <c r="C109" s="182" t="s">
        <v>212</v>
      </c>
      <c r="D109" s="182" t="s">
        <v>144</v>
      </c>
      <c r="E109" s="183" t="s">
        <v>1266</v>
      </c>
      <c r="F109" s="184" t="s">
        <v>1267</v>
      </c>
      <c r="G109" s="185" t="s">
        <v>1214</v>
      </c>
      <c r="H109" s="186">
        <v>4</v>
      </c>
      <c r="I109" s="187"/>
      <c r="J109" s="188">
        <f>ROUND(I109*H109,2)</f>
        <v>0</v>
      </c>
      <c r="K109" s="184" t="s">
        <v>148</v>
      </c>
      <c r="L109" s="38"/>
      <c r="M109" s="189" t="s">
        <v>19</v>
      </c>
      <c r="N109" s="190" t="s">
        <v>46</v>
      </c>
      <c r="O109" s="60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7" t="s">
        <v>1268</v>
      </c>
      <c r="AT109" s="17" t="s">
        <v>144</v>
      </c>
      <c r="AU109" s="17" t="s">
        <v>83</v>
      </c>
      <c r="AY109" s="17" t="s">
        <v>142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7" t="s">
        <v>83</v>
      </c>
      <c r="BK109" s="193">
        <f>ROUND(I109*H109,2)</f>
        <v>0</v>
      </c>
      <c r="BL109" s="17" t="s">
        <v>1268</v>
      </c>
      <c r="BM109" s="17" t="s">
        <v>1269</v>
      </c>
    </row>
    <row r="110" spans="2:65" s="12" customFormat="1" ht="11.25">
      <c r="B110" s="194"/>
      <c r="C110" s="195"/>
      <c r="D110" s="196" t="s">
        <v>151</v>
      </c>
      <c r="E110" s="197" t="s">
        <v>19</v>
      </c>
      <c r="F110" s="198" t="s">
        <v>1270</v>
      </c>
      <c r="G110" s="195"/>
      <c r="H110" s="199">
        <v>2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151</v>
      </c>
      <c r="AU110" s="205" t="s">
        <v>83</v>
      </c>
      <c r="AV110" s="12" t="s">
        <v>85</v>
      </c>
      <c r="AW110" s="12" t="s">
        <v>36</v>
      </c>
      <c r="AX110" s="12" t="s">
        <v>75</v>
      </c>
      <c r="AY110" s="205" t="s">
        <v>142</v>
      </c>
    </row>
    <row r="111" spans="2:65" s="12" customFormat="1" ht="11.25">
      <c r="B111" s="194"/>
      <c r="C111" s="195"/>
      <c r="D111" s="196" t="s">
        <v>151</v>
      </c>
      <c r="E111" s="197" t="s">
        <v>19</v>
      </c>
      <c r="F111" s="198" t="s">
        <v>1271</v>
      </c>
      <c r="G111" s="195"/>
      <c r="H111" s="199">
        <v>2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151</v>
      </c>
      <c r="AU111" s="205" t="s">
        <v>83</v>
      </c>
      <c r="AV111" s="12" t="s">
        <v>85</v>
      </c>
      <c r="AW111" s="12" t="s">
        <v>36</v>
      </c>
      <c r="AX111" s="12" t="s">
        <v>75</v>
      </c>
      <c r="AY111" s="205" t="s">
        <v>142</v>
      </c>
    </row>
    <row r="112" spans="2:65" s="13" customFormat="1" ht="11.25">
      <c r="B112" s="206"/>
      <c r="C112" s="207"/>
      <c r="D112" s="196" t="s">
        <v>151</v>
      </c>
      <c r="E112" s="208" t="s">
        <v>19</v>
      </c>
      <c r="F112" s="209" t="s">
        <v>154</v>
      </c>
      <c r="G112" s="207"/>
      <c r="H112" s="210">
        <v>4</v>
      </c>
      <c r="I112" s="211"/>
      <c r="J112" s="207"/>
      <c r="K112" s="207"/>
      <c r="L112" s="212"/>
      <c r="M112" s="243"/>
      <c r="N112" s="244"/>
      <c r="O112" s="244"/>
      <c r="P112" s="244"/>
      <c r="Q112" s="244"/>
      <c r="R112" s="244"/>
      <c r="S112" s="244"/>
      <c r="T112" s="245"/>
      <c r="AT112" s="216" t="s">
        <v>151</v>
      </c>
      <c r="AU112" s="216" t="s">
        <v>83</v>
      </c>
      <c r="AV112" s="13" t="s">
        <v>149</v>
      </c>
      <c r="AW112" s="13" t="s">
        <v>36</v>
      </c>
      <c r="AX112" s="13" t="s">
        <v>83</v>
      </c>
      <c r="AY112" s="216" t="s">
        <v>142</v>
      </c>
    </row>
    <row r="113" spans="2:12" s="1" customFormat="1" ht="6.95" customHeight="1">
      <c r="B113" s="46"/>
      <c r="C113" s="47"/>
      <c r="D113" s="47"/>
      <c r="E113" s="47"/>
      <c r="F113" s="47"/>
      <c r="G113" s="47"/>
      <c r="H113" s="47"/>
      <c r="I113" s="134"/>
      <c r="J113" s="47"/>
      <c r="K113" s="47"/>
      <c r="L113" s="38"/>
    </row>
  </sheetData>
  <sheetProtection algorithmName="SHA-512" hashValue="YOu1GNqRKzqoTokD9HT3Z0+Kc5Aie4JyzwQZ1+6qcu24uqvECXmUg5Lt3+ahS0iRkcF3RFRRaRQDBc32T6eXKw==" saltValue="mHRBSl3BUMcTKa7++sX1HihIewW/JtnzzliXuexDliYb7W1+uwIuq+4x4Qtl4vQBG25/znIWxAOkjWD9C4VQgw==" spinCount="100000" sheet="1" objects="1" scenarios="1" formatColumns="0" formatRows="0" autoFilter="0"/>
  <autoFilter ref="C89:K112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102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85</v>
      </c>
    </row>
    <row r="4" spans="2:46" ht="24.95" customHeight="1">
      <c r="B4" s="20"/>
      <c r="D4" s="110" t="s">
        <v>109</v>
      </c>
      <c r="L4" s="20"/>
      <c r="M4" s="24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111" t="s">
        <v>16</v>
      </c>
      <c r="L6" s="20"/>
    </row>
    <row r="7" spans="2:46" ht="16.5" customHeight="1">
      <c r="B7" s="20"/>
      <c r="E7" s="370" t="str">
        <f>'Rekapitulace stavby'!K6</f>
        <v>Revitalizace ploch hřbitova, oprava objektu přípravny</v>
      </c>
      <c r="F7" s="371"/>
      <c r="G7" s="371"/>
      <c r="H7" s="371"/>
      <c r="L7" s="20"/>
    </row>
    <row r="8" spans="2:46" s="1" customFormat="1" ht="12" customHeight="1">
      <c r="B8" s="38"/>
      <c r="D8" s="111" t="s">
        <v>110</v>
      </c>
      <c r="I8" s="112"/>
      <c r="L8" s="38"/>
    </row>
    <row r="9" spans="2:46" s="1" customFormat="1" ht="36.950000000000003" customHeight="1">
      <c r="B9" s="38"/>
      <c r="E9" s="372" t="s">
        <v>1272</v>
      </c>
      <c r="F9" s="373"/>
      <c r="G9" s="373"/>
      <c r="H9" s="373"/>
      <c r="I9" s="112"/>
      <c r="L9" s="38"/>
    </row>
    <row r="10" spans="2:46" s="1" customFormat="1" ht="11.25">
      <c r="B10" s="38"/>
      <c r="I10" s="112"/>
      <c r="L10" s="38"/>
    </row>
    <row r="11" spans="2:46" s="1" customFormat="1" ht="12" customHeight="1">
      <c r="B11" s="38"/>
      <c r="D11" s="111" t="s">
        <v>18</v>
      </c>
      <c r="F11" s="17" t="s">
        <v>19</v>
      </c>
      <c r="I11" s="113" t="s">
        <v>20</v>
      </c>
      <c r="J11" s="17" t="s">
        <v>19</v>
      </c>
      <c r="L11" s="38"/>
    </row>
    <row r="12" spans="2:46" s="1" customFormat="1" ht="12" customHeight="1">
      <c r="B12" s="38"/>
      <c r="D12" s="111" t="s">
        <v>21</v>
      </c>
      <c r="F12" s="17" t="s">
        <v>22</v>
      </c>
      <c r="I12" s="113" t="s">
        <v>23</v>
      </c>
      <c r="J12" s="114" t="str">
        <f>'Rekapitulace stavby'!AN8</f>
        <v>4. 1. 2019</v>
      </c>
      <c r="L12" s="38"/>
    </row>
    <row r="13" spans="2:46" s="1" customFormat="1" ht="10.9" customHeight="1">
      <c r="B13" s="38"/>
      <c r="I13" s="112"/>
      <c r="L13" s="38"/>
    </row>
    <row r="14" spans="2:46" s="1" customFormat="1" ht="12" customHeight="1">
      <c r="B14" s="38"/>
      <c r="D14" s="111" t="s">
        <v>25</v>
      </c>
      <c r="I14" s="113" t="s">
        <v>26</v>
      </c>
      <c r="J14" s="17" t="s">
        <v>27</v>
      </c>
      <c r="L14" s="38"/>
    </row>
    <row r="15" spans="2:46" s="1" customFormat="1" ht="18" customHeight="1">
      <c r="B15" s="38"/>
      <c r="E15" s="17" t="s">
        <v>28</v>
      </c>
      <c r="I15" s="113" t="s">
        <v>29</v>
      </c>
      <c r="J15" s="17" t="s">
        <v>30</v>
      </c>
      <c r="L15" s="38"/>
    </row>
    <row r="16" spans="2:46" s="1" customFormat="1" ht="6.95" customHeight="1">
      <c r="B16" s="38"/>
      <c r="I16" s="112"/>
      <c r="L16" s="38"/>
    </row>
    <row r="17" spans="2:12" s="1" customFormat="1" ht="12" customHeight="1">
      <c r="B17" s="38"/>
      <c r="D17" s="111" t="s">
        <v>31</v>
      </c>
      <c r="I17" s="113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4" t="str">
        <f>'Rekapitulace stavby'!E14</f>
        <v>Vyplň údaj</v>
      </c>
      <c r="F18" s="375"/>
      <c r="G18" s="375"/>
      <c r="H18" s="375"/>
      <c r="I18" s="113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2"/>
      <c r="L19" s="38"/>
    </row>
    <row r="20" spans="2:12" s="1" customFormat="1" ht="12" customHeight="1">
      <c r="B20" s="38"/>
      <c r="D20" s="111" t="s">
        <v>33</v>
      </c>
      <c r="I20" s="113" t="s">
        <v>26</v>
      </c>
      <c r="J20" s="17" t="s">
        <v>34</v>
      </c>
      <c r="L20" s="38"/>
    </row>
    <row r="21" spans="2:12" s="1" customFormat="1" ht="18" customHeight="1">
      <c r="B21" s="38"/>
      <c r="E21" s="17" t="s">
        <v>35</v>
      </c>
      <c r="I21" s="113" t="s">
        <v>29</v>
      </c>
      <c r="J21" s="17" t="s">
        <v>19</v>
      </c>
      <c r="L21" s="38"/>
    </row>
    <row r="22" spans="2:12" s="1" customFormat="1" ht="6.95" customHeight="1">
      <c r="B22" s="38"/>
      <c r="I22" s="112"/>
      <c r="L22" s="38"/>
    </row>
    <row r="23" spans="2:12" s="1" customFormat="1" ht="12" customHeight="1">
      <c r="B23" s="38"/>
      <c r="D23" s="111" t="s">
        <v>37</v>
      </c>
      <c r="I23" s="113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>
      <c r="B24" s="38"/>
      <c r="E24" s="17" t="str">
        <f>IF('Rekapitulace stavby'!E20="","",'Rekapitulace stavby'!E20)</f>
        <v xml:space="preserve"> </v>
      </c>
      <c r="I24" s="113" t="s">
        <v>29</v>
      </c>
      <c r="J24" s="17" t="str">
        <f>IF('Rekapitulace stavby'!AN20="","",'Rekapitulace stavby'!AN20)</f>
        <v/>
      </c>
      <c r="L24" s="38"/>
    </row>
    <row r="25" spans="2:12" s="1" customFormat="1" ht="6.95" customHeight="1">
      <c r="B25" s="38"/>
      <c r="I25" s="112"/>
      <c r="L25" s="38"/>
    </row>
    <row r="26" spans="2:12" s="1" customFormat="1" ht="12" customHeight="1">
      <c r="B26" s="38"/>
      <c r="D26" s="111" t="s">
        <v>39</v>
      </c>
      <c r="I26" s="112"/>
      <c r="L26" s="38"/>
    </row>
    <row r="27" spans="2:12" s="7" customFormat="1" ht="16.5" customHeight="1">
      <c r="B27" s="115"/>
      <c r="E27" s="376" t="s">
        <v>19</v>
      </c>
      <c r="F27" s="376"/>
      <c r="G27" s="376"/>
      <c r="H27" s="376"/>
      <c r="I27" s="116"/>
      <c r="L27" s="115"/>
    </row>
    <row r="28" spans="2:12" s="1" customFormat="1" ht="6.95" customHeight="1">
      <c r="B28" s="38"/>
      <c r="I28" s="112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17"/>
      <c r="J29" s="56"/>
      <c r="K29" s="56"/>
      <c r="L29" s="38"/>
    </row>
    <row r="30" spans="2:12" s="1" customFormat="1" ht="25.35" customHeight="1">
      <c r="B30" s="38"/>
      <c r="D30" s="118" t="s">
        <v>41</v>
      </c>
      <c r="I30" s="112"/>
      <c r="J30" s="119">
        <f>ROUND(J89, 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14.45" customHeight="1">
      <c r="B32" s="38"/>
      <c r="F32" s="120" t="s">
        <v>43</v>
      </c>
      <c r="I32" s="121" t="s">
        <v>42</v>
      </c>
      <c r="J32" s="120" t="s">
        <v>44</v>
      </c>
      <c r="L32" s="38"/>
    </row>
    <row r="33" spans="2:12" s="1" customFormat="1" ht="14.45" customHeight="1">
      <c r="B33" s="38"/>
      <c r="D33" s="111" t="s">
        <v>45</v>
      </c>
      <c r="E33" s="111" t="s">
        <v>46</v>
      </c>
      <c r="F33" s="122">
        <f>ROUND((SUM(BE89:BE191)),  2)</f>
        <v>0</v>
      </c>
      <c r="I33" s="123">
        <v>0.21</v>
      </c>
      <c r="J33" s="122">
        <f>ROUND(((SUM(BE89:BE191))*I33),  2)</f>
        <v>0</v>
      </c>
      <c r="L33" s="38"/>
    </row>
    <row r="34" spans="2:12" s="1" customFormat="1" ht="14.45" customHeight="1">
      <c r="B34" s="38"/>
      <c r="E34" s="111" t="s">
        <v>47</v>
      </c>
      <c r="F34" s="122">
        <f>ROUND((SUM(BF89:BF191)),  2)</f>
        <v>0</v>
      </c>
      <c r="I34" s="123">
        <v>0.15</v>
      </c>
      <c r="J34" s="122">
        <f>ROUND(((SUM(BF89:BF191))*I34),  2)</f>
        <v>0</v>
      </c>
      <c r="L34" s="38"/>
    </row>
    <row r="35" spans="2:12" s="1" customFormat="1" ht="14.45" hidden="1" customHeight="1">
      <c r="B35" s="38"/>
      <c r="E35" s="111" t="s">
        <v>48</v>
      </c>
      <c r="F35" s="122">
        <f>ROUND((SUM(BG89:BG191)),  2)</f>
        <v>0</v>
      </c>
      <c r="I35" s="123">
        <v>0.21</v>
      </c>
      <c r="J35" s="122">
        <f>0</f>
        <v>0</v>
      </c>
      <c r="L35" s="38"/>
    </row>
    <row r="36" spans="2:12" s="1" customFormat="1" ht="14.45" hidden="1" customHeight="1">
      <c r="B36" s="38"/>
      <c r="E36" s="111" t="s">
        <v>49</v>
      </c>
      <c r="F36" s="122">
        <f>ROUND((SUM(BH89:BH191)),  2)</f>
        <v>0</v>
      </c>
      <c r="I36" s="123">
        <v>0.15</v>
      </c>
      <c r="J36" s="122">
        <f>0</f>
        <v>0</v>
      </c>
      <c r="L36" s="38"/>
    </row>
    <row r="37" spans="2:12" s="1" customFormat="1" ht="14.45" hidden="1" customHeight="1">
      <c r="B37" s="38"/>
      <c r="E37" s="111" t="s">
        <v>50</v>
      </c>
      <c r="F37" s="122">
        <f>ROUND((SUM(BI89:BI191)),  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2"/>
      <c r="L38" s="38"/>
    </row>
    <row r="39" spans="2:12" s="1" customFormat="1" ht="25.35" customHeight="1">
      <c r="B39" s="38"/>
      <c r="C39" s="124"/>
      <c r="D39" s="125" t="s">
        <v>51</v>
      </c>
      <c r="E39" s="126"/>
      <c r="F39" s="126"/>
      <c r="G39" s="127" t="s">
        <v>52</v>
      </c>
      <c r="H39" s="128" t="s">
        <v>53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38"/>
    </row>
    <row r="44" spans="2:12" s="1" customFormat="1" ht="6.95" customHeight="1"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38"/>
    </row>
    <row r="45" spans="2:12" s="1" customFormat="1" ht="24.95" customHeight="1">
      <c r="B45" s="34"/>
      <c r="C45" s="23" t="s">
        <v>112</v>
      </c>
      <c r="D45" s="35"/>
      <c r="E45" s="35"/>
      <c r="F45" s="35"/>
      <c r="G45" s="35"/>
      <c r="H45" s="35"/>
      <c r="I45" s="112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12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16.5" customHeight="1">
      <c r="B48" s="34"/>
      <c r="C48" s="35"/>
      <c r="D48" s="35"/>
      <c r="E48" s="377" t="str">
        <f>E7</f>
        <v>Revitalizace ploch hřbitova, oprava objektu přípravny</v>
      </c>
      <c r="F48" s="378"/>
      <c r="G48" s="378"/>
      <c r="H48" s="378"/>
      <c r="I48" s="112"/>
      <c r="J48" s="35"/>
      <c r="K48" s="35"/>
      <c r="L48" s="38"/>
    </row>
    <row r="49" spans="2:47" s="1" customFormat="1" ht="12" customHeight="1">
      <c r="B49" s="34"/>
      <c r="C49" s="29" t="s">
        <v>110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47" s="1" customFormat="1" ht="16.5" customHeight="1">
      <c r="B50" s="34"/>
      <c r="C50" s="35"/>
      <c r="D50" s="35"/>
      <c r="E50" s="346" t="str">
        <f>E9</f>
        <v>SO 03 - Doplnění obvodové zdi</v>
      </c>
      <c r="F50" s="345"/>
      <c r="G50" s="345"/>
      <c r="H50" s="345"/>
      <c r="I50" s="112"/>
      <c r="J50" s="35"/>
      <c r="K50" s="35"/>
      <c r="L50" s="38"/>
    </row>
    <row r="51" spans="2:47" s="1" customFormat="1" ht="6.95" customHeight="1">
      <c r="B51" s="34"/>
      <c r="C51" s="35"/>
      <c r="D51" s="35"/>
      <c r="E51" s="35"/>
      <c r="F51" s="35"/>
      <c r="G51" s="35"/>
      <c r="H51" s="35"/>
      <c r="I51" s="112"/>
      <c r="J51" s="35"/>
      <c r="K51" s="35"/>
      <c r="L51" s="38"/>
    </row>
    <row r="52" spans="2:47" s="1" customFormat="1" ht="12" customHeight="1">
      <c r="B52" s="34"/>
      <c r="C52" s="29" t="s">
        <v>21</v>
      </c>
      <c r="D52" s="35"/>
      <c r="E52" s="35"/>
      <c r="F52" s="27" t="str">
        <f>F12</f>
        <v>Šenov u Nového Jičína</v>
      </c>
      <c r="G52" s="35"/>
      <c r="H52" s="35"/>
      <c r="I52" s="113" t="s">
        <v>23</v>
      </c>
      <c r="J52" s="55" t="str">
        <f>IF(J12="","",J12)</f>
        <v>4. 1. 2019</v>
      </c>
      <c r="K52" s="35"/>
      <c r="L52" s="38"/>
    </row>
    <row r="53" spans="2:47" s="1" customFormat="1" ht="6.95" customHeight="1">
      <c r="B53" s="34"/>
      <c r="C53" s="35"/>
      <c r="D53" s="35"/>
      <c r="E53" s="35"/>
      <c r="F53" s="35"/>
      <c r="G53" s="35"/>
      <c r="H53" s="35"/>
      <c r="I53" s="112"/>
      <c r="J53" s="35"/>
      <c r="K53" s="35"/>
      <c r="L53" s="38"/>
    </row>
    <row r="54" spans="2:47" s="1" customFormat="1" ht="13.7" customHeight="1">
      <c r="B54" s="34"/>
      <c r="C54" s="29" t="s">
        <v>25</v>
      </c>
      <c r="D54" s="35"/>
      <c r="E54" s="35"/>
      <c r="F54" s="27" t="str">
        <f>E15</f>
        <v>Obec Šenov u Nového Jičína</v>
      </c>
      <c r="G54" s="35"/>
      <c r="H54" s="35"/>
      <c r="I54" s="113" t="s">
        <v>33</v>
      </c>
      <c r="J54" s="32" t="str">
        <f>E21</f>
        <v>Ing. arch. Zdeněk Tupý</v>
      </c>
      <c r="K54" s="35"/>
      <c r="L54" s="38"/>
    </row>
    <row r="55" spans="2:47" s="1" customFormat="1" ht="13.7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13" t="s">
        <v>37</v>
      </c>
      <c r="J55" s="32" t="str">
        <f>E24</f>
        <v xml:space="preserve"> </v>
      </c>
      <c r="K55" s="35"/>
      <c r="L55" s="38"/>
    </row>
    <row r="56" spans="2:47" s="1" customFormat="1" ht="10.35" customHeight="1">
      <c r="B56" s="34"/>
      <c r="C56" s="35"/>
      <c r="D56" s="35"/>
      <c r="E56" s="35"/>
      <c r="F56" s="35"/>
      <c r="G56" s="35"/>
      <c r="H56" s="35"/>
      <c r="I56" s="112"/>
      <c r="J56" s="35"/>
      <c r="K56" s="35"/>
      <c r="L56" s="38"/>
    </row>
    <row r="57" spans="2:47" s="1" customFormat="1" ht="29.25" customHeight="1">
      <c r="B57" s="34"/>
      <c r="C57" s="138" t="s">
        <v>113</v>
      </c>
      <c r="D57" s="139"/>
      <c r="E57" s="139"/>
      <c r="F57" s="139"/>
      <c r="G57" s="139"/>
      <c r="H57" s="139"/>
      <c r="I57" s="140"/>
      <c r="J57" s="141" t="s">
        <v>114</v>
      </c>
      <c r="K57" s="139"/>
      <c r="L57" s="38"/>
    </row>
    <row r="58" spans="2:47" s="1" customFormat="1" ht="10.35" customHeight="1">
      <c r="B58" s="34"/>
      <c r="C58" s="35"/>
      <c r="D58" s="35"/>
      <c r="E58" s="35"/>
      <c r="F58" s="35"/>
      <c r="G58" s="35"/>
      <c r="H58" s="35"/>
      <c r="I58" s="112"/>
      <c r="J58" s="35"/>
      <c r="K58" s="35"/>
      <c r="L58" s="38"/>
    </row>
    <row r="59" spans="2:47" s="1" customFormat="1" ht="22.9" customHeight="1">
      <c r="B59" s="34"/>
      <c r="C59" s="142" t="s">
        <v>73</v>
      </c>
      <c r="D59" s="35"/>
      <c r="E59" s="35"/>
      <c r="F59" s="35"/>
      <c r="G59" s="35"/>
      <c r="H59" s="35"/>
      <c r="I59" s="112"/>
      <c r="J59" s="73">
        <f>J89</f>
        <v>0</v>
      </c>
      <c r="K59" s="35"/>
      <c r="L59" s="38"/>
      <c r="AU59" s="17" t="s">
        <v>115</v>
      </c>
    </row>
    <row r="60" spans="2:47" s="8" customFormat="1" ht="24.95" customHeight="1">
      <c r="B60" s="143"/>
      <c r="C60" s="144"/>
      <c r="D60" s="145" t="s">
        <v>116</v>
      </c>
      <c r="E60" s="146"/>
      <c r="F60" s="146"/>
      <c r="G60" s="146"/>
      <c r="H60" s="146"/>
      <c r="I60" s="147"/>
      <c r="J60" s="148">
        <f>J90</f>
        <v>0</v>
      </c>
      <c r="K60" s="144"/>
      <c r="L60" s="149"/>
    </row>
    <row r="61" spans="2:47" s="9" customFormat="1" ht="19.899999999999999" customHeight="1">
      <c r="B61" s="150"/>
      <c r="C61" s="94"/>
      <c r="D61" s="151" t="s">
        <v>292</v>
      </c>
      <c r="E61" s="152"/>
      <c r="F61" s="152"/>
      <c r="G61" s="152"/>
      <c r="H61" s="152"/>
      <c r="I61" s="153"/>
      <c r="J61" s="154">
        <f>J91</f>
        <v>0</v>
      </c>
      <c r="K61" s="94"/>
      <c r="L61" s="155"/>
    </row>
    <row r="62" spans="2:47" s="9" customFormat="1" ht="19.899999999999999" customHeight="1">
      <c r="B62" s="150"/>
      <c r="C62" s="94"/>
      <c r="D62" s="151" t="s">
        <v>293</v>
      </c>
      <c r="E62" s="152"/>
      <c r="F62" s="152"/>
      <c r="G62" s="152"/>
      <c r="H62" s="152"/>
      <c r="I62" s="153"/>
      <c r="J62" s="154">
        <f>J108</f>
        <v>0</v>
      </c>
      <c r="K62" s="94"/>
      <c r="L62" s="155"/>
    </row>
    <row r="63" spans="2:47" s="9" customFormat="1" ht="19.899999999999999" customHeight="1">
      <c r="B63" s="150"/>
      <c r="C63" s="94"/>
      <c r="D63" s="151" t="s">
        <v>118</v>
      </c>
      <c r="E63" s="152"/>
      <c r="F63" s="152"/>
      <c r="G63" s="152"/>
      <c r="H63" s="152"/>
      <c r="I63" s="153"/>
      <c r="J63" s="154">
        <f>J133</f>
        <v>0</v>
      </c>
      <c r="K63" s="94"/>
      <c r="L63" s="155"/>
    </row>
    <row r="64" spans="2:47" s="9" customFormat="1" ht="19.899999999999999" customHeight="1">
      <c r="B64" s="150"/>
      <c r="C64" s="94"/>
      <c r="D64" s="151" t="s">
        <v>119</v>
      </c>
      <c r="E64" s="152"/>
      <c r="F64" s="152"/>
      <c r="G64" s="152"/>
      <c r="H64" s="152"/>
      <c r="I64" s="153"/>
      <c r="J64" s="154">
        <f>J151</f>
        <v>0</v>
      </c>
      <c r="K64" s="94"/>
      <c r="L64" s="155"/>
    </row>
    <row r="65" spans="2:12" s="9" customFormat="1" ht="19.899999999999999" customHeight="1">
      <c r="B65" s="150"/>
      <c r="C65" s="94"/>
      <c r="D65" s="151" t="s">
        <v>297</v>
      </c>
      <c r="E65" s="152"/>
      <c r="F65" s="152"/>
      <c r="G65" s="152"/>
      <c r="H65" s="152"/>
      <c r="I65" s="153"/>
      <c r="J65" s="154">
        <f>J157</f>
        <v>0</v>
      </c>
      <c r="K65" s="94"/>
      <c r="L65" s="155"/>
    </row>
    <row r="66" spans="2:12" s="8" customFormat="1" ht="24.95" customHeight="1">
      <c r="B66" s="143"/>
      <c r="C66" s="144"/>
      <c r="D66" s="145" t="s">
        <v>120</v>
      </c>
      <c r="E66" s="146"/>
      <c r="F66" s="146"/>
      <c r="G66" s="146"/>
      <c r="H66" s="146"/>
      <c r="I66" s="147"/>
      <c r="J66" s="148">
        <f>J159</f>
        <v>0</v>
      </c>
      <c r="K66" s="144"/>
      <c r="L66" s="149"/>
    </row>
    <row r="67" spans="2:12" s="9" customFormat="1" ht="19.899999999999999" customHeight="1">
      <c r="B67" s="150"/>
      <c r="C67" s="94"/>
      <c r="D67" s="151" t="s">
        <v>298</v>
      </c>
      <c r="E67" s="152"/>
      <c r="F67" s="152"/>
      <c r="G67" s="152"/>
      <c r="H67" s="152"/>
      <c r="I67" s="153"/>
      <c r="J67" s="154">
        <f>J160</f>
        <v>0</v>
      </c>
      <c r="K67" s="94"/>
      <c r="L67" s="155"/>
    </row>
    <row r="68" spans="2:12" s="9" customFormat="1" ht="19.899999999999999" customHeight="1">
      <c r="B68" s="150"/>
      <c r="C68" s="94"/>
      <c r="D68" s="151" t="s">
        <v>1273</v>
      </c>
      <c r="E68" s="152"/>
      <c r="F68" s="152"/>
      <c r="G68" s="152"/>
      <c r="H68" s="152"/>
      <c r="I68" s="153"/>
      <c r="J68" s="154">
        <f>J176</f>
        <v>0</v>
      </c>
      <c r="K68" s="94"/>
      <c r="L68" s="155"/>
    </row>
    <row r="69" spans="2:12" s="9" customFormat="1" ht="19.899999999999999" customHeight="1">
      <c r="B69" s="150"/>
      <c r="C69" s="94"/>
      <c r="D69" s="151" t="s">
        <v>304</v>
      </c>
      <c r="E69" s="152"/>
      <c r="F69" s="152"/>
      <c r="G69" s="152"/>
      <c r="H69" s="152"/>
      <c r="I69" s="153"/>
      <c r="J69" s="154">
        <f>J186</f>
        <v>0</v>
      </c>
      <c r="K69" s="94"/>
      <c r="L69" s="155"/>
    </row>
    <row r="70" spans="2:12" s="1" customFormat="1" ht="21.75" customHeight="1">
      <c r="B70" s="34"/>
      <c r="C70" s="35"/>
      <c r="D70" s="35"/>
      <c r="E70" s="35"/>
      <c r="F70" s="35"/>
      <c r="G70" s="35"/>
      <c r="H70" s="35"/>
      <c r="I70" s="112"/>
      <c r="J70" s="35"/>
      <c r="K70" s="35"/>
      <c r="L70" s="38"/>
    </row>
    <row r="71" spans="2:12" s="1" customFormat="1" ht="6.95" customHeight="1">
      <c r="B71" s="46"/>
      <c r="C71" s="47"/>
      <c r="D71" s="47"/>
      <c r="E71" s="47"/>
      <c r="F71" s="47"/>
      <c r="G71" s="47"/>
      <c r="H71" s="47"/>
      <c r="I71" s="134"/>
      <c r="J71" s="47"/>
      <c r="K71" s="47"/>
      <c r="L71" s="38"/>
    </row>
    <row r="75" spans="2:12" s="1" customFormat="1" ht="6.95" customHeight="1">
      <c r="B75" s="48"/>
      <c r="C75" s="49"/>
      <c r="D75" s="49"/>
      <c r="E75" s="49"/>
      <c r="F75" s="49"/>
      <c r="G75" s="49"/>
      <c r="H75" s="49"/>
      <c r="I75" s="137"/>
      <c r="J75" s="49"/>
      <c r="K75" s="49"/>
      <c r="L75" s="38"/>
    </row>
    <row r="76" spans="2:12" s="1" customFormat="1" ht="24.95" customHeight="1">
      <c r="B76" s="34"/>
      <c r="C76" s="23" t="s">
        <v>127</v>
      </c>
      <c r="D76" s="35"/>
      <c r="E76" s="35"/>
      <c r="F76" s="35"/>
      <c r="G76" s="35"/>
      <c r="H76" s="35"/>
      <c r="I76" s="112"/>
      <c r="J76" s="35"/>
      <c r="K76" s="35"/>
      <c r="L76" s="38"/>
    </row>
    <row r="77" spans="2:12" s="1" customFormat="1" ht="6.95" customHeight="1">
      <c r="B77" s="34"/>
      <c r="C77" s="35"/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2" customHeight="1">
      <c r="B78" s="34"/>
      <c r="C78" s="29" t="s">
        <v>16</v>
      </c>
      <c r="D78" s="35"/>
      <c r="E78" s="35"/>
      <c r="F78" s="35"/>
      <c r="G78" s="35"/>
      <c r="H78" s="35"/>
      <c r="I78" s="112"/>
      <c r="J78" s="35"/>
      <c r="K78" s="35"/>
      <c r="L78" s="38"/>
    </row>
    <row r="79" spans="2:12" s="1" customFormat="1" ht="16.5" customHeight="1">
      <c r="B79" s="34"/>
      <c r="C79" s="35"/>
      <c r="D79" s="35"/>
      <c r="E79" s="377" t="str">
        <f>E7</f>
        <v>Revitalizace ploch hřbitova, oprava objektu přípravny</v>
      </c>
      <c r="F79" s="378"/>
      <c r="G79" s="378"/>
      <c r="H79" s="378"/>
      <c r="I79" s="112"/>
      <c r="J79" s="35"/>
      <c r="K79" s="35"/>
      <c r="L79" s="38"/>
    </row>
    <row r="80" spans="2:12" s="1" customFormat="1" ht="12" customHeight="1">
      <c r="B80" s="34"/>
      <c r="C80" s="29" t="s">
        <v>110</v>
      </c>
      <c r="D80" s="35"/>
      <c r="E80" s="35"/>
      <c r="F80" s="35"/>
      <c r="G80" s="35"/>
      <c r="H80" s="35"/>
      <c r="I80" s="112"/>
      <c r="J80" s="35"/>
      <c r="K80" s="35"/>
      <c r="L80" s="38"/>
    </row>
    <row r="81" spans="2:65" s="1" customFormat="1" ht="16.5" customHeight="1">
      <c r="B81" s="34"/>
      <c r="C81" s="35"/>
      <c r="D81" s="35"/>
      <c r="E81" s="346" t="str">
        <f>E9</f>
        <v>SO 03 - Doplnění obvodové zdi</v>
      </c>
      <c r="F81" s="345"/>
      <c r="G81" s="345"/>
      <c r="H81" s="345"/>
      <c r="I81" s="112"/>
      <c r="J81" s="35"/>
      <c r="K81" s="35"/>
      <c r="L81" s="38"/>
    </row>
    <row r="82" spans="2:65" s="1" customFormat="1" ht="6.95" customHeight="1">
      <c r="B82" s="34"/>
      <c r="C82" s="35"/>
      <c r="D82" s="35"/>
      <c r="E82" s="35"/>
      <c r="F82" s="35"/>
      <c r="G82" s="35"/>
      <c r="H82" s="35"/>
      <c r="I82" s="112"/>
      <c r="J82" s="35"/>
      <c r="K82" s="35"/>
      <c r="L82" s="38"/>
    </row>
    <row r="83" spans="2:65" s="1" customFormat="1" ht="12" customHeight="1">
      <c r="B83" s="34"/>
      <c r="C83" s="29" t="s">
        <v>21</v>
      </c>
      <c r="D83" s="35"/>
      <c r="E83" s="35"/>
      <c r="F83" s="27" t="str">
        <f>F12</f>
        <v>Šenov u Nového Jičína</v>
      </c>
      <c r="G83" s="35"/>
      <c r="H83" s="35"/>
      <c r="I83" s="113" t="s">
        <v>23</v>
      </c>
      <c r="J83" s="55" t="str">
        <f>IF(J12="","",J12)</f>
        <v>4. 1. 2019</v>
      </c>
      <c r="K83" s="35"/>
      <c r="L83" s="38"/>
    </row>
    <row r="84" spans="2:65" s="1" customFormat="1" ht="6.9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65" s="1" customFormat="1" ht="13.7" customHeight="1">
      <c r="B85" s="34"/>
      <c r="C85" s="29" t="s">
        <v>25</v>
      </c>
      <c r="D85" s="35"/>
      <c r="E85" s="35"/>
      <c r="F85" s="27" t="str">
        <f>E15</f>
        <v>Obec Šenov u Nového Jičína</v>
      </c>
      <c r="G85" s="35"/>
      <c r="H85" s="35"/>
      <c r="I85" s="113" t="s">
        <v>33</v>
      </c>
      <c r="J85" s="32" t="str">
        <f>E21</f>
        <v>Ing. arch. Zdeněk Tupý</v>
      </c>
      <c r="K85" s="35"/>
      <c r="L85" s="38"/>
    </row>
    <row r="86" spans="2:65" s="1" customFormat="1" ht="13.7" customHeight="1">
      <c r="B86" s="34"/>
      <c r="C86" s="29" t="s">
        <v>31</v>
      </c>
      <c r="D86" s="35"/>
      <c r="E86" s="35"/>
      <c r="F86" s="27" t="str">
        <f>IF(E18="","",E18)</f>
        <v>Vyplň údaj</v>
      </c>
      <c r="G86" s="35"/>
      <c r="H86" s="35"/>
      <c r="I86" s="113" t="s">
        <v>37</v>
      </c>
      <c r="J86" s="32" t="str">
        <f>E24</f>
        <v xml:space="preserve"> </v>
      </c>
      <c r="K86" s="35"/>
      <c r="L86" s="38"/>
    </row>
    <row r="87" spans="2:65" s="1" customFormat="1" ht="10.35" customHeight="1">
      <c r="B87" s="34"/>
      <c r="C87" s="35"/>
      <c r="D87" s="35"/>
      <c r="E87" s="35"/>
      <c r="F87" s="35"/>
      <c r="G87" s="35"/>
      <c r="H87" s="35"/>
      <c r="I87" s="112"/>
      <c r="J87" s="35"/>
      <c r="K87" s="35"/>
      <c r="L87" s="38"/>
    </row>
    <row r="88" spans="2:65" s="10" customFormat="1" ht="29.25" customHeight="1">
      <c r="B88" s="156"/>
      <c r="C88" s="157" t="s">
        <v>128</v>
      </c>
      <c r="D88" s="158" t="s">
        <v>60</v>
      </c>
      <c r="E88" s="158" t="s">
        <v>56</v>
      </c>
      <c r="F88" s="158" t="s">
        <v>57</v>
      </c>
      <c r="G88" s="158" t="s">
        <v>129</v>
      </c>
      <c r="H88" s="158" t="s">
        <v>130</v>
      </c>
      <c r="I88" s="159" t="s">
        <v>131</v>
      </c>
      <c r="J88" s="158" t="s">
        <v>114</v>
      </c>
      <c r="K88" s="160" t="s">
        <v>132</v>
      </c>
      <c r="L88" s="161"/>
      <c r="M88" s="64" t="s">
        <v>19</v>
      </c>
      <c r="N88" s="65" t="s">
        <v>45</v>
      </c>
      <c r="O88" s="65" t="s">
        <v>133</v>
      </c>
      <c r="P88" s="65" t="s">
        <v>134</v>
      </c>
      <c r="Q88" s="65" t="s">
        <v>135</v>
      </c>
      <c r="R88" s="65" t="s">
        <v>136</v>
      </c>
      <c r="S88" s="65" t="s">
        <v>137</v>
      </c>
      <c r="T88" s="66" t="s">
        <v>138</v>
      </c>
    </row>
    <row r="89" spans="2:65" s="1" customFormat="1" ht="22.9" customHeight="1">
      <c r="B89" s="34"/>
      <c r="C89" s="71" t="s">
        <v>139</v>
      </c>
      <c r="D89" s="35"/>
      <c r="E89" s="35"/>
      <c r="F89" s="35"/>
      <c r="G89" s="35"/>
      <c r="H89" s="35"/>
      <c r="I89" s="112"/>
      <c r="J89" s="162">
        <f>BK89</f>
        <v>0</v>
      </c>
      <c r="K89" s="35"/>
      <c r="L89" s="38"/>
      <c r="M89" s="67"/>
      <c r="N89" s="68"/>
      <c r="O89" s="68"/>
      <c r="P89" s="163">
        <f>P90+P159</f>
        <v>0</v>
      </c>
      <c r="Q89" s="68"/>
      <c r="R89" s="163">
        <f>R90+R159</f>
        <v>3.8930758290000007</v>
      </c>
      <c r="S89" s="68"/>
      <c r="T89" s="164">
        <f>T90+T159</f>
        <v>0.77123299999999995</v>
      </c>
      <c r="AT89" s="17" t="s">
        <v>74</v>
      </c>
      <c r="AU89" s="17" t="s">
        <v>115</v>
      </c>
      <c r="BK89" s="165">
        <f>BK90+BK159</f>
        <v>0</v>
      </c>
    </row>
    <row r="90" spans="2:65" s="11" customFormat="1" ht="25.9" customHeight="1">
      <c r="B90" s="166"/>
      <c r="C90" s="167"/>
      <c r="D90" s="168" t="s">
        <v>74</v>
      </c>
      <c r="E90" s="169" t="s">
        <v>140</v>
      </c>
      <c r="F90" s="169" t="s">
        <v>141</v>
      </c>
      <c r="G90" s="167"/>
      <c r="H90" s="167"/>
      <c r="I90" s="170"/>
      <c r="J90" s="171">
        <f>BK90</f>
        <v>0</v>
      </c>
      <c r="K90" s="167"/>
      <c r="L90" s="172"/>
      <c r="M90" s="173"/>
      <c r="N90" s="174"/>
      <c r="O90" s="174"/>
      <c r="P90" s="175">
        <f>P91+P108+P133+P151+P157</f>
        <v>0</v>
      </c>
      <c r="Q90" s="174"/>
      <c r="R90" s="175">
        <f>R91+R108+R133+R151+R157</f>
        <v>3.6063691460000005</v>
      </c>
      <c r="S90" s="174"/>
      <c r="T90" s="176">
        <f>T91+T108+T133+T151+T157</f>
        <v>0.77123299999999995</v>
      </c>
      <c r="AR90" s="177" t="s">
        <v>83</v>
      </c>
      <c r="AT90" s="178" t="s">
        <v>74</v>
      </c>
      <c r="AU90" s="178" t="s">
        <v>75</v>
      </c>
      <c r="AY90" s="177" t="s">
        <v>142</v>
      </c>
      <c r="BK90" s="179">
        <f>BK91+BK108+BK133+BK151+BK157</f>
        <v>0</v>
      </c>
    </row>
    <row r="91" spans="2:65" s="11" customFormat="1" ht="22.9" customHeight="1">
      <c r="B91" s="166"/>
      <c r="C91" s="167"/>
      <c r="D91" s="168" t="s">
        <v>74</v>
      </c>
      <c r="E91" s="180" t="s">
        <v>158</v>
      </c>
      <c r="F91" s="180" t="s">
        <v>329</v>
      </c>
      <c r="G91" s="167"/>
      <c r="H91" s="167"/>
      <c r="I91" s="170"/>
      <c r="J91" s="181">
        <f>BK91</f>
        <v>0</v>
      </c>
      <c r="K91" s="167"/>
      <c r="L91" s="172"/>
      <c r="M91" s="173"/>
      <c r="N91" s="174"/>
      <c r="O91" s="174"/>
      <c r="P91" s="175">
        <f>SUM(P92:P107)</f>
        <v>0</v>
      </c>
      <c r="Q91" s="174"/>
      <c r="R91" s="175">
        <f>SUM(R92:R107)</f>
        <v>2.9235310400000003</v>
      </c>
      <c r="S91" s="174"/>
      <c r="T91" s="176">
        <f>SUM(T92:T107)</f>
        <v>0</v>
      </c>
      <c r="AR91" s="177" t="s">
        <v>83</v>
      </c>
      <c r="AT91" s="178" t="s">
        <v>74</v>
      </c>
      <c r="AU91" s="178" t="s">
        <v>83</v>
      </c>
      <c r="AY91" s="177" t="s">
        <v>142</v>
      </c>
      <c r="BK91" s="179">
        <f>SUM(BK92:BK107)</f>
        <v>0</v>
      </c>
    </row>
    <row r="92" spans="2:65" s="1" customFormat="1" ht="16.5" customHeight="1">
      <c r="B92" s="34"/>
      <c r="C92" s="182" t="s">
        <v>83</v>
      </c>
      <c r="D92" s="182" t="s">
        <v>144</v>
      </c>
      <c r="E92" s="183" t="s">
        <v>1274</v>
      </c>
      <c r="F92" s="184" t="s">
        <v>1275</v>
      </c>
      <c r="G92" s="185" t="s">
        <v>173</v>
      </c>
      <c r="H92" s="186">
        <v>0.60699999999999998</v>
      </c>
      <c r="I92" s="187"/>
      <c r="J92" s="188">
        <f>ROUND(I92*H92,2)</f>
        <v>0</v>
      </c>
      <c r="K92" s="184" t="s">
        <v>148</v>
      </c>
      <c r="L92" s="38"/>
      <c r="M92" s="189" t="s">
        <v>19</v>
      </c>
      <c r="N92" s="190" t="s">
        <v>46</v>
      </c>
      <c r="O92" s="60"/>
      <c r="P92" s="191">
        <f>O92*H92</f>
        <v>0</v>
      </c>
      <c r="Q92" s="191">
        <v>1.80972</v>
      </c>
      <c r="R92" s="191">
        <f>Q92*H92</f>
        <v>1.09850004</v>
      </c>
      <c r="S92" s="191">
        <v>0</v>
      </c>
      <c r="T92" s="192">
        <f>S92*H92</f>
        <v>0</v>
      </c>
      <c r="AR92" s="17" t="s">
        <v>149</v>
      </c>
      <c r="AT92" s="17" t="s">
        <v>144</v>
      </c>
      <c r="AU92" s="17" t="s">
        <v>85</v>
      </c>
      <c r="AY92" s="17" t="s">
        <v>142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7" t="s">
        <v>83</v>
      </c>
      <c r="BK92" s="193">
        <f>ROUND(I92*H92,2)</f>
        <v>0</v>
      </c>
      <c r="BL92" s="17" t="s">
        <v>149</v>
      </c>
      <c r="BM92" s="17" t="s">
        <v>1276</v>
      </c>
    </row>
    <row r="93" spans="2:65" s="14" customFormat="1" ht="11.25">
      <c r="B93" s="217"/>
      <c r="C93" s="218"/>
      <c r="D93" s="196" t="s">
        <v>151</v>
      </c>
      <c r="E93" s="219" t="s">
        <v>19</v>
      </c>
      <c r="F93" s="220" t="s">
        <v>1277</v>
      </c>
      <c r="G93" s="218"/>
      <c r="H93" s="219" t="s">
        <v>19</v>
      </c>
      <c r="I93" s="221"/>
      <c r="J93" s="218"/>
      <c r="K93" s="218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151</v>
      </c>
      <c r="AU93" s="226" t="s">
        <v>85</v>
      </c>
      <c r="AV93" s="14" t="s">
        <v>83</v>
      </c>
      <c r="AW93" s="14" t="s">
        <v>36</v>
      </c>
      <c r="AX93" s="14" t="s">
        <v>75</v>
      </c>
      <c r="AY93" s="226" t="s">
        <v>142</v>
      </c>
    </row>
    <row r="94" spans="2:65" s="12" customFormat="1" ht="11.25">
      <c r="B94" s="194"/>
      <c r="C94" s="195"/>
      <c r="D94" s="196" t="s">
        <v>151</v>
      </c>
      <c r="E94" s="197" t="s">
        <v>19</v>
      </c>
      <c r="F94" s="198" t="s">
        <v>1278</v>
      </c>
      <c r="G94" s="195"/>
      <c r="H94" s="199">
        <v>0.40100000000000002</v>
      </c>
      <c r="I94" s="200"/>
      <c r="J94" s="195"/>
      <c r="K94" s="195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151</v>
      </c>
      <c r="AU94" s="205" t="s">
        <v>85</v>
      </c>
      <c r="AV94" s="12" t="s">
        <v>85</v>
      </c>
      <c r="AW94" s="12" t="s">
        <v>36</v>
      </c>
      <c r="AX94" s="12" t="s">
        <v>75</v>
      </c>
      <c r="AY94" s="205" t="s">
        <v>142</v>
      </c>
    </row>
    <row r="95" spans="2:65" s="14" customFormat="1" ht="11.25">
      <c r="B95" s="217"/>
      <c r="C95" s="218"/>
      <c r="D95" s="196" t="s">
        <v>151</v>
      </c>
      <c r="E95" s="219" t="s">
        <v>19</v>
      </c>
      <c r="F95" s="220" t="s">
        <v>1279</v>
      </c>
      <c r="G95" s="218"/>
      <c r="H95" s="219" t="s">
        <v>19</v>
      </c>
      <c r="I95" s="221"/>
      <c r="J95" s="218"/>
      <c r="K95" s="218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151</v>
      </c>
      <c r="AU95" s="226" t="s">
        <v>85</v>
      </c>
      <c r="AV95" s="14" t="s">
        <v>83</v>
      </c>
      <c r="AW95" s="14" t="s">
        <v>36</v>
      </c>
      <c r="AX95" s="14" t="s">
        <v>75</v>
      </c>
      <c r="AY95" s="226" t="s">
        <v>142</v>
      </c>
    </row>
    <row r="96" spans="2:65" s="12" customFormat="1" ht="11.25">
      <c r="B96" s="194"/>
      <c r="C96" s="195"/>
      <c r="D96" s="196" t="s">
        <v>151</v>
      </c>
      <c r="E96" s="197" t="s">
        <v>19</v>
      </c>
      <c r="F96" s="198" t="s">
        <v>1280</v>
      </c>
      <c r="G96" s="195"/>
      <c r="H96" s="199">
        <v>0.20599999999999999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151</v>
      </c>
      <c r="AU96" s="205" t="s">
        <v>85</v>
      </c>
      <c r="AV96" s="12" t="s">
        <v>85</v>
      </c>
      <c r="AW96" s="12" t="s">
        <v>36</v>
      </c>
      <c r="AX96" s="12" t="s">
        <v>75</v>
      </c>
      <c r="AY96" s="205" t="s">
        <v>142</v>
      </c>
    </row>
    <row r="97" spans="2:65" s="13" customFormat="1" ht="11.25">
      <c r="B97" s="206"/>
      <c r="C97" s="207"/>
      <c r="D97" s="196" t="s">
        <v>151</v>
      </c>
      <c r="E97" s="208" t="s">
        <v>19</v>
      </c>
      <c r="F97" s="209" t="s">
        <v>154</v>
      </c>
      <c r="G97" s="207"/>
      <c r="H97" s="210">
        <v>0.60699999999999998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151</v>
      </c>
      <c r="AU97" s="216" t="s">
        <v>85</v>
      </c>
      <c r="AV97" s="13" t="s">
        <v>149</v>
      </c>
      <c r="AW97" s="13" t="s">
        <v>36</v>
      </c>
      <c r="AX97" s="13" t="s">
        <v>83</v>
      </c>
      <c r="AY97" s="216" t="s">
        <v>142</v>
      </c>
    </row>
    <row r="98" spans="2:65" s="1" customFormat="1" ht="16.5" customHeight="1">
      <c r="B98" s="34"/>
      <c r="C98" s="182" t="s">
        <v>85</v>
      </c>
      <c r="D98" s="182" t="s">
        <v>144</v>
      </c>
      <c r="E98" s="183" t="s">
        <v>1281</v>
      </c>
      <c r="F98" s="184" t="s">
        <v>1282</v>
      </c>
      <c r="G98" s="185" t="s">
        <v>173</v>
      </c>
      <c r="H98" s="186">
        <v>0.38200000000000001</v>
      </c>
      <c r="I98" s="187"/>
      <c r="J98" s="188">
        <f>ROUND(I98*H98,2)</f>
        <v>0</v>
      </c>
      <c r="K98" s="184" t="s">
        <v>19</v>
      </c>
      <c r="L98" s="38"/>
      <c r="M98" s="189" t="s">
        <v>19</v>
      </c>
      <c r="N98" s="190" t="s">
        <v>46</v>
      </c>
      <c r="O98" s="60"/>
      <c r="P98" s="191">
        <f>O98*H98</f>
        <v>0</v>
      </c>
      <c r="Q98" s="191">
        <v>1.9085000000000001</v>
      </c>
      <c r="R98" s="191">
        <f>Q98*H98</f>
        <v>0.729047</v>
      </c>
      <c r="S98" s="191">
        <v>0</v>
      </c>
      <c r="T98" s="192">
        <f>S98*H98</f>
        <v>0</v>
      </c>
      <c r="AR98" s="17" t="s">
        <v>149</v>
      </c>
      <c r="AT98" s="17" t="s">
        <v>144</v>
      </c>
      <c r="AU98" s="17" t="s">
        <v>85</v>
      </c>
      <c r="AY98" s="17" t="s">
        <v>142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7" t="s">
        <v>83</v>
      </c>
      <c r="BK98" s="193">
        <f>ROUND(I98*H98,2)</f>
        <v>0</v>
      </c>
      <c r="BL98" s="17" t="s">
        <v>149</v>
      </c>
      <c r="BM98" s="17" t="s">
        <v>1283</v>
      </c>
    </row>
    <row r="99" spans="2:65" s="12" customFormat="1" ht="11.25">
      <c r="B99" s="194"/>
      <c r="C99" s="195"/>
      <c r="D99" s="196" t="s">
        <v>151</v>
      </c>
      <c r="E99" s="197" t="s">
        <v>19</v>
      </c>
      <c r="F99" s="198" t="s">
        <v>1284</v>
      </c>
      <c r="G99" s="195"/>
      <c r="H99" s="199">
        <v>0.38200000000000001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151</v>
      </c>
      <c r="AU99" s="205" t="s">
        <v>85</v>
      </c>
      <c r="AV99" s="12" t="s">
        <v>85</v>
      </c>
      <c r="AW99" s="12" t="s">
        <v>36</v>
      </c>
      <c r="AX99" s="12" t="s">
        <v>83</v>
      </c>
      <c r="AY99" s="205" t="s">
        <v>142</v>
      </c>
    </row>
    <row r="100" spans="2:65" s="1" customFormat="1" ht="16.5" customHeight="1">
      <c r="B100" s="34"/>
      <c r="C100" s="182" t="s">
        <v>158</v>
      </c>
      <c r="D100" s="182" t="s">
        <v>144</v>
      </c>
      <c r="E100" s="183" t="s">
        <v>1285</v>
      </c>
      <c r="F100" s="184" t="s">
        <v>1286</v>
      </c>
      <c r="G100" s="185" t="s">
        <v>173</v>
      </c>
      <c r="H100" s="186">
        <v>0.19800000000000001</v>
      </c>
      <c r="I100" s="187"/>
      <c r="J100" s="188">
        <f>ROUND(I100*H100,2)</f>
        <v>0</v>
      </c>
      <c r="K100" s="184" t="s">
        <v>19</v>
      </c>
      <c r="L100" s="38"/>
      <c r="M100" s="189" t="s">
        <v>19</v>
      </c>
      <c r="N100" s="190" t="s">
        <v>46</v>
      </c>
      <c r="O100" s="60"/>
      <c r="P100" s="191">
        <f>O100*H100</f>
        <v>0</v>
      </c>
      <c r="Q100" s="191">
        <v>2.1240000000000001</v>
      </c>
      <c r="R100" s="191">
        <f>Q100*H100</f>
        <v>0.42055200000000004</v>
      </c>
      <c r="S100" s="191">
        <v>0</v>
      </c>
      <c r="T100" s="192">
        <f>S100*H100</f>
        <v>0</v>
      </c>
      <c r="AR100" s="17" t="s">
        <v>149</v>
      </c>
      <c r="AT100" s="17" t="s">
        <v>144</v>
      </c>
      <c r="AU100" s="17" t="s">
        <v>85</v>
      </c>
      <c r="AY100" s="17" t="s">
        <v>142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7" t="s">
        <v>83</v>
      </c>
      <c r="BK100" s="193">
        <f>ROUND(I100*H100,2)</f>
        <v>0</v>
      </c>
      <c r="BL100" s="17" t="s">
        <v>149</v>
      </c>
      <c r="BM100" s="17" t="s">
        <v>1287</v>
      </c>
    </row>
    <row r="101" spans="2:65" s="14" customFormat="1" ht="11.25">
      <c r="B101" s="217"/>
      <c r="C101" s="218"/>
      <c r="D101" s="196" t="s">
        <v>151</v>
      </c>
      <c r="E101" s="219" t="s">
        <v>19</v>
      </c>
      <c r="F101" s="220" t="s">
        <v>1288</v>
      </c>
      <c r="G101" s="218"/>
      <c r="H101" s="219" t="s">
        <v>19</v>
      </c>
      <c r="I101" s="221"/>
      <c r="J101" s="218"/>
      <c r="K101" s="218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151</v>
      </c>
      <c r="AU101" s="226" t="s">
        <v>85</v>
      </c>
      <c r="AV101" s="14" t="s">
        <v>83</v>
      </c>
      <c r="AW101" s="14" t="s">
        <v>36</v>
      </c>
      <c r="AX101" s="14" t="s">
        <v>75</v>
      </c>
      <c r="AY101" s="226" t="s">
        <v>142</v>
      </c>
    </row>
    <row r="102" spans="2:65" s="12" customFormat="1" ht="11.25">
      <c r="B102" s="194"/>
      <c r="C102" s="195"/>
      <c r="D102" s="196" t="s">
        <v>151</v>
      </c>
      <c r="E102" s="197" t="s">
        <v>19</v>
      </c>
      <c r="F102" s="198" t="s">
        <v>1289</v>
      </c>
      <c r="G102" s="195"/>
      <c r="H102" s="199">
        <v>0.19800000000000001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151</v>
      </c>
      <c r="AU102" s="205" t="s">
        <v>85</v>
      </c>
      <c r="AV102" s="12" t="s">
        <v>85</v>
      </c>
      <c r="AW102" s="12" t="s">
        <v>36</v>
      </c>
      <c r="AX102" s="12" t="s">
        <v>83</v>
      </c>
      <c r="AY102" s="205" t="s">
        <v>142</v>
      </c>
    </row>
    <row r="103" spans="2:65" s="1" customFormat="1" ht="16.5" customHeight="1">
      <c r="B103" s="34"/>
      <c r="C103" s="182" t="s">
        <v>149</v>
      </c>
      <c r="D103" s="182" t="s">
        <v>144</v>
      </c>
      <c r="E103" s="183" t="s">
        <v>1285</v>
      </c>
      <c r="F103" s="184" t="s">
        <v>1286</v>
      </c>
      <c r="G103" s="185" t="s">
        <v>173</v>
      </c>
      <c r="H103" s="186">
        <v>0.318</v>
      </c>
      <c r="I103" s="187"/>
      <c r="J103" s="188">
        <f>ROUND(I103*H103,2)</f>
        <v>0</v>
      </c>
      <c r="K103" s="184" t="s">
        <v>19</v>
      </c>
      <c r="L103" s="38"/>
      <c r="M103" s="189" t="s">
        <v>19</v>
      </c>
      <c r="N103" s="190" t="s">
        <v>46</v>
      </c>
      <c r="O103" s="60"/>
      <c r="P103" s="191">
        <f>O103*H103</f>
        <v>0</v>
      </c>
      <c r="Q103" s="191">
        <v>2.1240000000000001</v>
      </c>
      <c r="R103" s="191">
        <f>Q103*H103</f>
        <v>0.67543200000000003</v>
      </c>
      <c r="S103" s="191">
        <v>0</v>
      </c>
      <c r="T103" s="192">
        <f>S103*H103</f>
        <v>0</v>
      </c>
      <c r="AR103" s="17" t="s">
        <v>149</v>
      </c>
      <c r="AT103" s="17" t="s">
        <v>144</v>
      </c>
      <c r="AU103" s="17" t="s">
        <v>85</v>
      </c>
      <c r="AY103" s="17" t="s">
        <v>142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7" t="s">
        <v>83</v>
      </c>
      <c r="BK103" s="193">
        <f>ROUND(I103*H103,2)</f>
        <v>0</v>
      </c>
      <c r="BL103" s="17" t="s">
        <v>149</v>
      </c>
      <c r="BM103" s="17" t="s">
        <v>1290</v>
      </c>
    </row>
    <row r="104" spans="2:65" s="14" customFormat="1" ht="11.25">
      <c r="B104" s="217"/>
      <c r="C104" s="218"/>
      <c r="D104" s="196" t="s">
        <v>151</v>
      </c>
      <c r="E104" s="219" t="s">
        <v>19</v>
      </c>
      <c r="F104" s="220" t="s">
        <v>1291</v>
      </c>
      <c r="G104" s="218"/>
      <c r="H104" s="219" t="s">
        <v>19</v>
      </c>
      <c r="I104" s="221"/>
      <c r="J104" s="218"/>
      <c r="K104" s="218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151</v>
      </c>
      <c r="AU104" s="226" t="s">
        <v>85</v>
      </c>
      <c r="AV104" s="14" t="s">
        <v>83</v>
      </c>
      <c r="AW104" s="14" t="s">
        <v>36</v>
      </c>
      <c r="AX104" s="14" t="s">
        <v>75</v>
      </c>
      <c r="AY104" s="226" t="s">
        <v>142</v>
      </c>
    </row>
    <row r="105" spans="2:65" s="12" customFormat="1" ht="11.25">
      <c r="B105" s="194"/>
      <c r="C105" s="195"/>
      <c r="D105" s="196" t="s">
        <v>151</v>
      </c>
      <c r="E105" s="197" t="s">
        <v>19</v>
      </c>
      <c r="F105" s="198" t="s">
        <v>1292</v>
      </c>
      <c r="G105" s="195"/>
      <c r="H105" s="199">
        <v>0.24299999999999999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151</v>
      </c>
      <c r="AU105" s="205" t="s">
        <v>85</v>
      </c>
      <c r="AV105" s="12" t="s">
        <v>85</v>
      </c>
      <c r="AW105" s="12" t="s">
        <v>36</v>
      </c>
      <c r="AX105" s="12" t="s">
        <v>75</v>
      </c>
      <c r="AY105" s="205" t="s">
        <v>142</v>
      </c>
    </row>
    <row r="106" spans="2:65" s="12" customFormat="1" ht="11.25">
      <c r="B106" s="194"/>
      <c r="C106" s="195"/>
      <c r="D106" s="196" t="s">
        <v>151</v>
      </c>
      <c r="E106" s="197" t="s">
        <v>19</v>
      </c>
      <c r="F106" s="198" t="s">
        <v>1293</v>
      </c>
      <c r="G106" s="195"/>
      <c r="H106" s="199">
        <v>7.4999999999999997E-2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151</v>
      </c>
      <c r="AU106" s="205" t="s">
        <v>85</v>
      </c>
      <c r="AV106" s="12" t="s">
        <v>85</v>
      </c>
      <c r="AW106" s="12" t="s">
        <v>36</v>
      </c>
      <c r="AX106" s="12" t="s">
        <v>75</v>
      </c>
      <c r="AY106" s="205" t="s">
        <v>142</v>
      </c>
    </row>
    <row r="107" spans="2:65" s="13" customFormat="1" ht="11.25">
      <c r="B107" s="206"/>
      <c r="C107" s="207"/>
      <c r="D107" s="196" t="s">
        <v>151</v>
      </c>
      <c r="E107" s="208" t="s">
        <v>19</v>
      </c>
      <c r="F107" s="209" t="s">
        <v>154</v>
      </c>
      <c r="G107" s="207"/>
      <c r="H107" s="210">
        <v>0.318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151</v>
      </c>
      <c r="AU107" s="216" t="s">
        <v>85</v>
      </c>
      <c r="AV107" s="13" t="s">
        <v>149</v>
      </c>
      <c r="AW107" s="13" t="s">
        <v>36</v>
      </c>
      <c r="AX107" s="13" t="s">
        <v>83</v>
      </c>
      <c r="AY107" s="216" t="s">
        <v>142</v>
      </c>
    </row>
    <row r="108" spans="2:65" s="11" customFormat="1" ht="22.9" customHeight="1">
      <c r="B108" s="166"/>
      <c r="C108" s="167"/>
      <c r="D108" s="168" t="s">
        <v>74</v>
      </c>
      <c r="E108" s="180" t="s">
        <v>180</v>
      </c>
      <c r="F108" s="180" t="s">
        <v>342</v>
      </c>
      <c r="G108" s="167"/>
      <c r="H108" s="167"/>
      <c r="I108" s="170"/>
      <c r="J108" s="181">
        <f>BK108</f>
        <v>0</v>
      </c>
      <c r="K108" s="167"/>
      <c r="L108" s="172"/>
      <c r="M108" s="173"/>
      <c r="N108" s="174"/>
      <c r="O108" s="174"/>
      <c r="P108" s="175">
        <f>SUM(P109:P132)</f>
        <v>0</v>
      </c>
      <c r="Q108" s="174"/>
      <c r="R108" s="175">
        <f>SUM(R109:R132)</f>
        <v>0.68129775599999998</v>
      </c>
      <c r="S108" s="174"/>
      <c r="T108" s="176">
        <f>SUM(T109:T132)</f>
        <v>0</v>
      </c>
      <c r="AR108" s="177" t="s">
        <v>83</v>
      </c>
      <c r="AT108" s="178" t="s">
        <v>74</v>
      </c>
      <c r="AU108" s="178" t="s">
        <v>83</v>
      </c>
      <c r="AY108" s="177" t="s">
        <v>142</v>
      </c>
      <c r="BK108" s="179">
        <f>SUM(BK109:BK132)</f>
        <v>0</v>
      </c>
    </row>
    <row r="109" spans="2:65" s="1" customFormat="1" ht="16.5" customHeight="1">
      <c r="B109" s="34"/>
      <c r="C109" s="182" t="s">
        <v>170</v>
      </c>
      <c r="D109" s="182" t="s">
        <v>144</v>
      </c>
      <c r="E109" s="183" t="s">
        <v>1294</v>
      </c>
      <c r="F109" s="184" t="s">
        <v>1295</v>
      </c>
      <c r="G109" s="185" t="s">
        <v>147</v>
      </c>
      <c r="H109" s="186">
        <v>13.907999999999999</v>
      </c>
      <c r="I109" s="187"/>
      <c r="J109" s="188">
        <f>ROUND(I109*H109,2)</f>
        <v>0</v>
      </c>
      <c r="K109" s="184" t="s">
        <v>19</v>
      </c>
      <c r="L109" s="38"/>
      <c r="M109" s="189" t="s">
        <v>19</v>
      </c>
      <c r="N109" s="190" t="s">
        <v>46</v>
      </c>
      <c r="O109" s="60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7" t="s">
        <v>149</v>
      </c>
      <c r="AT109" s="17" t="s">
        <v>144</v>
      </c>
      <c r="AU109" s="17" t="s">
        <v>85</v>
      </c>
      <c r="AY109" s="17" t="s">
        <v>142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7" t="s">
        <v>83</v>
      </c>
      <c r="BK109" s="193">
        <f>ROUND(I109*H109,2)</f>
        <v>0</v>
      </c>
      <c r="BL109" s="17" t="s">
        <v>149</v>
      </c>
      <c r="BM109" s="17" t="s">
        <v>1296</v>
      </c>
    </row>
    <row r="110" spans="2:65" s="12" customFormat="1" ht="11.25">
      <c r="B110" s="194"/>
      <c r="C110" s="195"/>
      <c r="D110" s="196" t="s">
        <v>151</v>
      </c>
      <c r="E110" s="197" t="s">
        <v>19</v>
      </c>
      <c r="F110" s="198" t="s">
        <v>1297</v>
      </c>
      <c r="G110" s="195"/>
      <c r="H110" s="199">
        <v>8.0500000000000007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151</v>
      </c>
      <c r="AU110" s="205" t="s">
        <v>85</v>
      </c>
      <c r="AV110" s="12" t="s">
        <v>85</v>
      </c>
      <c r="AW110" s="12" t="s">
        <v>36</v>
      </c>
      <c r="AX110" s="12" t="s">
        <v>75</v>
      </c>
      <c r="AY110" s="205" t="s">
        <v>142</v>
      </c>
    </row>
    <row r="111" spans="2:65" s="12" customFormat="1" ht="11.25">
      <c r="B111" s="194"/>
      <c r="C111" s="195"/>
      <c r="D111" s="196" t="s">
        <v>151</v>
      </c>
      <c r="E111" s="197" t="s">
        <v>19</v>
      </c>
      <c r="F111" s="198" t="s">
        <v>1298</v>
      </c>
      <c r="G111" s="195"/>
      <c r="H111" s="199">
        <v>5.8579999999999997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151</v>
      </c>
      <c r="AU111" s="205" t="s">
        <v>85</v>
      </c>
      <c r="AV111" s="12" t="s">
        <v>85</v>
      </c>
      <c r="AW111" s="12" t="s">
        <v>36</v>
      </c>
      <c r="AX111" s="12" t="s">
        <v>75</v>
      </c>
      <c r="AY111" s="205" t="s">
        <v>142</v>
      </c>
    </row>
    <row r="112" spans="2:65" s="13" customFormat="1" ht="11.25">
      <c r="B112" s="206"/>
      <c r="C112" s="207"/>
      <c r="D112" s="196" t="s">
        <v>151</v>
      </c>
      <c r="E112" s="208" t="s">
        <v>19</v>
      </c>
      <c r="F112" s="209" t="s">
        <v>154</v>
      </c>
      <c r="G112" s="207"/>
      <c r="H112" s="210">
        <v>13.907999999999999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151</v>
      </c>
      <c r="AU112" s="216" t="s">
        <v>85</v>
      </c>
      <c r="AV112" s="13" t="s">
        <v>149</v>
      </c>
      <c r="AW112" s="13" t="s">
        <v>36</v>
      </c>
      <c r="AX112" s="13" t="s">
        <v>83</v>
      </c>
      <c r="AY112" s="216" t="s">
        <v>142</v>
      </c>
    </row>
    <row r="113" spans="2:65" s="1" customFormat="1" ht="16.5" customHeight="1">
      <c r="B113" s="34"/>
      <c r="C113" s="182" t="s">
        <v>180</v>
      </c>
      <c r="D113" s="182" t="s">
        <v>144</v>
      </c>
      <c r="E113" s="183" t="s">
        <v>1299</v>
      </c>
      <c r="F113" s="184" t="s">
        <v>1300</v>
      </c>
      <c r="G113" s="185" t="s">
        <v>147</v>
      </c>
      <c r="H113" s="186">
        <v>13.907999999999999</v>
      </c>
      <c r="I113" s="187"/>
      <c r="J113" s="188">
        <f>ROUND(I113*H113,2)</f>
        <v>0</v>
      </c>
      <c r="K113" s="184" t="s">
        <v>19</v>
      </c>
      <c r="L113" s="38"/>
      <c r="M113" s="189" t="s">
        <v>19</v>
      </c>
      <c r="N113" s="190" t="s">
        <v>46</v>
      </c>
      <c r="O113" s="60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7" t="s">
        <v>149</v>
      </c>
      <c r="AT113" s="17" t="s">
        <v>144</v>
      </c>
      <c r="AU113" s="17" t="s">
        <v>85</v>
      </c>
      <c r="AY113" s="17" t="s">
        <v>142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7" t="s">
        <v>83</v>
      </c>
      <c r="BK113" s="193">
        <f>ROUND(I113*H113,2)</f>
        <v>0</v>
      </c>
      <c r="BL113" s="17" t="s">
        <v>149</v>
      </c>
      <c r="BM113" s="17" t="s">
        <v>1301</v>
      </c>
    </row>
    <row r="114" spans="2:65" s="12" customFormat="1" ht="11.25">
      <c r="B114" s="194"/>
      <c r="C114" s="195"/>
      <c r="D114" s="196" t="s">
        <v>151</v>
      </c>
      <c r="E114" s="197" t="s">
        <v>19</v>
      </c>
      <c r="F114" s="198" t="s">
        <v>1297</v>
      </c>
      <c r="G114" s="195"/>
      <c r="H114" s="199">
        <v>8.0500000000000007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151</v>
      </c>
      <c r="AU114" s="205" t="s">
        <v>85</v>
      </c>
      <c r="AV114" s="12" t="s">
        <v>85</v>
      </c>
      <c r="AW114" s="12" t="s">
        <v>36</v>
      </c>
      <c r="AX114" s="12" t="s">
        <v>75</v>
      </c>
      <c r="AY114" s="205" t="s">
        <v>142</v>
      </c>
    </row>
    <row r="115" spans="2:65" s="12" customFormat="1" ht="11.25">
      <c r="B115" s="194"/>
      <c r="C115" s="195"/>
      <c r="D115" s="196" t="s">
        <v>151</v>
      </c>
      <c r="E115" s="197" t="s">
        <v>19</v>
      </c>
      <c r="F115" s="198" t="s">
        <v>1298</v>
      </c>
      <c r="G115" s="195"/>
      <c r="H115" s="199">
        <v>5.8579999999999997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151</v>
      </c>
      <c r="AU115" s="205" t="s">
        <v>85</v>
      </c>
      <c r="AV115" s="12" t="s">
        <v>85</v>
      </c>
      <c r="AW115" s="12" t="s">
        <v>36</v>
      </c>
      <c r="AX115" s="12" t="s">
        <v>75</v>
      </c>
      <c r="AY115" s="205" t="s">
        <v>142</v>
      </c>
    </row>
    <row r="116" spans="2:65" s="13" customFormat="1" ht="11.25">
      <c r="B116" s="206"/>
      <c r="C116" s="207"/>
      <c r="D116" s="196" t="s">
        <v>151</v>
      </c>
      <c r="E116" s="208" t="s">
        <v>19</v>
      </c>
      <c r="F116" s="209" t="s">
        <v>154</v>
      </c>
      <c r="G116" s="207"/>
      <c r="H116" s="210">
        <v>13.907999999999999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151</v>
      </c>
      <c r="AU116" s="216" t="s">
        <v>85</v>
      </c>
      <c r="AV116" s="13" t="s">
        <v>149</v>
      </c>
      <c r="AW116" s="13" t="s">
        <v>36</v>
      </c>
      <c r="AX116" s="13" t="s">
        <v>83</v>
      </c>
      <c r="AY116" s="216" t="s">
        <v>142</v>
      </c>
    </row>
    <row r="117" spans="2:65" s="1" customFormat="1" ht="16.5" customHeight="1">
      <c r="B117" s="34"/>
      <c r="C117" s="182" t="s">
        <v>185</v>
      </c>
      <c r="D117" s="182" t="s">
        <v>144</v>
      </c>
      <c r="E117" s="183" t="s">
        <v>1302</v>
      </c>
      <c r="F117" s="184" t="s">
        <v>1303</v>
      </c>
      <c r="G117" s="185" t="s">
        <v>147</v>
      </c>
      <c r="H117" s="186">
        <v>3.8759999999999999</v>
      </c>
      <c r="I117" s="187"/>
      <c r="J117" s="188">
        <f>ROUND(I117*H117,2)</f>
        <v>0</v>
      </c>
      <c r="K117" s="184" t="s">
        <v>19</v>
      </c>
      <c r="L117" s="38"/>
      <c r="M117" s="189" t="s">
        <v>19</v>
      </c>
      <c r="N117" s="190" t="s">
        <v>46</v>
      </c>
      <c r="O117" s="60"/>
      <c r="P117" s="191">
        <f>O117*H117</f>
        <v>0</v>
      </c>
      <c r="Q117" s="191">
        <v>7.102E-2</v>
      </c>
      <c r="R117" s="191">
        <f>Q117*H117</f>
        <v>0.27527351999999999</v>
      </c>
      <c r="S117" s="191">
        <v>0</v>
      </c>
      <c r="T117" s="192">
        <f>S117*H117</f>
        <v>0</v>
      </c>
      <c r="AR117" s="17" t="s">
        <v>149</v>
      </c>
      <c r="AT117" s="17" t="s">
        <v>144</v>
      </c>
      <c r="AU117" s="17" t="s">
        <v>85</v>
      </c>
      <c r="AY117" s="17" t="s">
        <v>142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7" t="s">
        <v>83</v>
      </c>
      <c r="BK117" s="193">
        <f>ROUND(I117*H117,2)</f>
        <v>0</v>
      </c>
      <c r="BL117" s="17" t="s">
        <v>149</v>
      </c>
      <c r="BM117" s="17" t="s">
        <v>1304</v>
      </c>
    </row>
    <row r="118" spans="2:65" s="14" customFormat="1" ht="11.25">
      <c r="B118" s="217"/>
      <c r="C118" s="218"/>
      <c r="D118" s="196" t="s">
        <v>151</v>
      </c>
      <c r="E118" s="219" t="s">
        <v>19</v>
      </c>
      <c r="F118" s="220" t="s">
        <v>1305</v>
      </c>
      <c r="G118" s="218"/>
      <c r="H118" s="219" t="s">
        <v>19</v>
      </c>
      <c r="I118" s="221"/>
      <c r="J118" s="218"/>
      <c r="K118" s="218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151</v>
      </c>
      <c r="AU118" s="226" t="s">
        <v>85</v>
      </c>
      <c r="AV118" s="14" t="s">
        <v>83</v>
      </c>
      <c r="AW118" s="14" t="s">
        <v>36</v>
      </c>
      <c r="AX118" s="14" t="s">
        <v>75</v>
      </c>
      <c r="AY118" s="226" t="s">
        <v>142</v>
      </c>
    </row>
    <row r="119" spans="2:65" s="12" customFormat="1" ht="11.25">
      <c r="B119" s="194"/>
      <c r="C119" s="195"/>
      <c r="D119" s="196" t="s">
        <v>151</v>
      </c>
      <c r="E119" s="197" t="s">
        <v>19</v>
      </c>
      <c r="F119" s="198" t="s">
        <v>1306</v>
      </c>
      <c r="G119" s="195"/>
      <c r="H119" s="199">
        <v>2.5859999999999999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151</v>
      </c>
      <c r="AU119" s="205" t="s">
        <v>85</v>
      </c>
      <c r="AV119" s="12" t="s">
        <v>85</v>
      </c>
      <c r="AW119" s="12" t="s">
        <v>36</v>
      </c>
      <c r="AX119" s="12" t="s">
        <v>75</v>
      </c>
      <c r="AY119" s="205" t="s">
        <v>142</v>
      </c>
    </row>
    <row r="120" spans="2:65" s="12" customFormat="1" ht="11.25">
      <c r="B120" s="194"/>
      <c r="C120" s="195"/>
      <c r="D120" s="196" t="s">
        <v>151</v>
      </c>
      <c r="E120" s="197" t="s">
        <v>19</v>
      </c>
      <c r="F120" s="198" t="s">
        <v>1307</v>
      </c>
      <c r="G120" s="195"/>
      <c r="H120" s="199">
        <v>1.29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151</v>
      </c>
      <c r="AU120" s="205" t="s">
        <v>85</v>
      </c>
      <c r="AV120" s="12" t="s">
        <v>85</v>
      </c>
      <c r="AW120" s="12" t="s">
        <v>36</v>
      </c>
      <c r="AX120" s="12" t="s">
        <v>75</v>
      </c>
      <c r="AY120" s="205" t="s">
        <v>142</v>
      </c>
    </row>
    <row r="121" spans="2:65" s="13" customFormat="1" ht="11.25">
      <c r="B121" s="206"/>
      <c r="C121" s="207"/>
      <c r="D121" s="196" t="s">
        <v>151</v>
      </c>
      <c r="E121" s="208" t="s">
        <v>19</v>
      </c>
      <c r="F121" s="209" t="s">
        <v>154</v>
      </c>
      <c r="G121" s="207"/>
      <c r="H121" s="210">
        <v>3.8759999999999999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151</v>
      </c>
      <c r="AU121" s="216" t="s">
        <v>85</v>
      </c>
      <c r="AV121" s="13" t="s">
        <v>149</v>
      </c>
      <c r="AW121" s="13" t="s">
        <v>36</v>
      </c>
      <c r="AX121" s="13" t="s">
        <v>83</v>
      </c>
      <c r="AY121" s="216" t="s">
        <v>142</v>
      </c>
    </row>
    <row r="122" spans="2:65" s="1" customFormat="1" ht="16.5" customHeight="1">
      <c r="B122" s="34"/>
      <c r="C122" s="182" t="s">
        <v>190</v>
      </c>
      <c r="D122" s="182" t="s">
        <v>144</v>
      </c>
      <c r="E122" s="183" t="s">
        <v>1308</v>
      </c>
      <c r="F122" s="184" t="s">
        <v>1309</v>
      </c>
      <c r="G122" s="185" t="s">
        <v>161</v>
      </c>
      <c r="H122" s="186">
        <v>19.666</v>
      </c>
      <c r="I122" s="187"/>
      <c r="J122" s="188">
        <f>ROUND(I122*H122,2)</f>
        <v>0</v>
      </c>
      <c r="K122" s="184" t="s">
        <v>19</v>
      </c>
      <c r="L122" s="38"/>
      <c r="M122" s="189" t="s">
        <v>19</v>
      </c>
      <c r="N122" s="190" t="s">
        <v>46</v>
      </c>
      <c r="O122" s="60"/>
      <c r="P122" s="191">
        <f>O122*H122</f>
        <v>0</v>
      </c>
      <c r="Q122" s="191">
        <v>2.0646000000000001E-2</v>
      </c>
      <c r="R122" s="191">
        <f>Q122*H122</f>
        <v>0.40602423600000004</v>
      </c>
      <c r="S122" s="191">
        <v>0</v>
      </c>
      <c r="T122" s="192">
        <f>S122*H122</f>
        <v>0</v>
      </c>
      <c r="AR122" s="17" t="s">
        <v>149</v>
      </c>
      <c r="AT122" s="17" t="s">
        <v>144</v>
      </c>
      <c r="AU122" s="17" t="s">
        <v>85</v>
      </c>
      <c r="AY122" s="17" t="s">
        <v>142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7" t="s">
        <v>83</v>
      </c>
      <c r="BK122" s="193">
        <f>ROUND(I122*H122,2)</f>
        <v>0</v>
      </c>
      <c r="BL122" s="17" t="s">
        <v>149</v>
      </c>
      <c r="BM122" s="17" t="s">
        <v>1310</v>
      </c>
    </row>
    <row r="123" spans="2:65" s="12" customFormat="1" ht="11.25">
      <c r="B123" s="194"/>
      <c r="C123" s="195"/>
      <c r="D123" s="196" t="s">
        <v>151</v>
      </c>
      <c r="E123" s="197" t="s">
        <v>19</v>
      </c>
      <c r="F123" s="198" t="s">
        <v>1311</v>
      </c>
      <c r="G123" s="195"/>
      <c r="H123" s="199">
        <v>5.94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151</v>
      </c>
      <c r="AU123" s="205" t="s">
        <v>85</v>
      </c>
      <c r="AV123" s="12" t="s">
        <v>85</v>
      </c>
      <c r="AW123" s="12" t="s">
        <v>36</v>
      </c>
      <c r="AX123" s="12" t="s">
        <v>75</v>
      </c>
      <c r="AY123" s="205" t="s">
        <v>142</v>
      </c>
    </row>
    <row r="124" spans="2:65" s="12" customFormat="1" ht="11.25">
      <c r="B124" s="194"/>
      <c r="C124" s="195"/>
      <c r="D124" s="196" t="s">
        <v>151</v>
      </c>
      <c r="E124" s="197" t="s">
        <v>19</v>
      </c>
      <c r="F124" s="198" t="s">
        <v>1312</v>
      </c>
      <c r="G124" s="195"/>
      <c r="H124" s="199">
        <v>11.295999999999999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151</v>
      </c>
      <c r="AU124" s="205" t="s">
        <v>85</v>
      </c>
      <c r="AV124" s="12" t="s">
        <v>85</v>
      </c>
      <c r="AW124" s="12" t="s">
        <v>36</v>
      </c>
      <c r="AX124" s="12" t="s">
        <v>75</v>
      </c>
      <c r="AY124" s="205" t="s">
        <v>142</v>
      </c>
    </row>
    <row r="125" spans="2:65" s="12" customFormat="1" ht="11.25">
      <c r="B125" s="194"/>
      <c r="C125" s="195"/>
      <c r="D125" s="196" t="s">
        <v>151</v>
      </c>
      <c r="E125" s="197" t="s">
        <v>19</v>
      </c>
      <c r="F125" s="198" t="s">
        <v>1313</v>
      </c>
      <c r="G125" s="195"/>
      <c r="H125" s="199">
        <v>1.38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151</v>
      </c>
      <c r="AU125" s="205" t="s">
        <v>85</v>
      </c>
      <c r="AV125" s="12" t="s">
        <v>85</v>
      </c>
      <c r="AW125" s="12" t="s">
        <v>36</v>
      </c>
      <c r="AX125" s="12" t="s">
        <v>75</v>
      </c>
      <c r="AY125" s="205" t="s">
        <v>142</v>
      </c>
    </row>
    <row r="126" spans="2:65" s="12" customFormat="1" ht="11.25">
      <c r="B126" s="194"/>
      <c r="C126" s="195"/>
      <c r="D126" s="196" t="s">
        <v>151</v>
      </c>
      <c r="E126" s="197" t="s">
        <v>19</v>
      </c>
      <c r="F126" s="198" t="s">
        <v>1314</v>
      </c>
      <c r="G126" s="195"/>
      <c r="H126" s="199">
        <v>1.05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151</v>
      </c>
      <c r="AU126" s="205" t="s">
        <v>85</v>
      </c>
      <c r="AV126" s="12" t="s">
        <v>85</v>
      </c>
      <c r="AW126" s="12" t="s">
        <v>36</v>
      </c>
      <c r="AX126" s="12" t="s">
        <v>75</v>
      </c>
      <c r="AY126" s="205" t="s">
        <v>142</v>
      </c>
    </row>
    <row r="127" spans="2:65" s="13" customFormat="1" ht="11.25">
      <c r="B127" s="206"/>
      <c r="C127" s="207"/>
      <c r="D127" s="196" t="s">
        <v>151</v>
      </c>
      <c r="E127" s="208" t="s">
        <v>19</v>
      </c>
      <c r="F127" s="209" t="s">
        <v>154</v>
      </c>
      <c r="G127" s="207"/>
      <c r="H127" s="210">
        <v>19.666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151</v>
      </c>
      <c r="AU127" s="216" t="s">
        <v>85</v>
      </c>
      <c r="AV127" s="13" t="s">
        <v>149</v>
      </c>
      <c r="AW127" s="13" t="s">
        <v>36</v>
      </c>
      <c r="AX127" s="13" t="s">
        <v>83</v>
      </c>
      <c r="AY127" s="216" t="s">
        <v>142</v>
      </c>
    </row>
    <row r="128" spans="2:65" s="1" customFormat="1" ht="16.5" customHeight="1">
      <c r="B128" s="34"/>
      <c r="C128" s="182" t="s">
        <v>168</v>
      </c>
      <c r="D128" s="182" t="s">
        <v>144</v>
      </c>
      <c r="E128" s="183" t="s">
        <v>1315</v>
      </c>
      <c r="F128" s="184" t="s">
        <v>1316</v>
      </c>
      <c r="G128" s="185" t="s">
        <v>147</v>
      </c>
      <c r="H128" s="186">
        <v>16.347999999999999</v>
      </c>
      <c r="I128" s="187"/>
      <c r="J128" s="188">
        <f>ROUND(I128*H128,2)</f>
        <v>0</v>
      </c>
      <c r="K128" s="184" t="s">
        <v>19</v>
      </c>
      <c r="L128" s="38"/>
      <c r="M128" s="189" t="s">
        <v>19</v>
      </c>
      <c r="N128" s="190" t="s">
        <v>46</v>
      </c>
      <c r="O128" s="60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7" t="s">
        <v>149</v>
      </c>
      <c r="AT128" s="17" t="s">
        <v>144</v>
      </c>
      <c r="AU128" s="17" t="s">
        <v>85</v>
      </c>
      <c r="AY128" s="17" t="s">
        <v>142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7" t="s">
        <v>83</v>
      </c>
      <c r="BK128" s="193">
        <f>ROUND(I128*H128,2)</f>
        <v>0</v>
      </c>
      <c r="BL128" s="17" t="s">
        <v>149</v>
      </c>
      <c r="BM128" s="17" t="s">
        <v>1317</v>
      </c>
    </row>
    <row r="129" spans="2:65" s="12" customFormat="1" ht="11.25">
      <c r="B129" s="194"/>
      <c r="C129" s="195"/>
      <c r="D129" s="196" t="s">
        <v>151</v>
      </c>
      <c r="E129" s="197" t="s">
        <v>19</v>
      </c>
      <c r="F129" s="198" t="s">
        <v>1318</v>
      </c>
      <c r="G129" s="195"/>
      <c r="H129" s="199">
        <v>11.007999999999999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151</v>
      </c>
      <c r="AU129" s="205" t="s">
        <v>85</v>
      </c>
      <c r="AV129" s="12" t="s">
        <v>85</v>
      </c>
      <c r="AW129" s="12" t="s">
        <v>36</v>
      </c>
      <c r="AX129" s="12" t="s">
        <v>75</v>
      </c>
      <c r="AY129" s="205" t="s">
        <v>142</v>
      </c>
    </row>
    <row r="130" spans="2:65" s="12" customFormat="1" ht="11.25">
      <c r="B130" s="194"/>
      <c r="C130" s="195"/>
      <c r="D130" s="196" t="s">
        <v>151</v>
      </c>
      <c r="E130" s="197" t="s">
        <v>19</v>
      </c>
      <c r="F130" s="198" t="s">
        <v>1319</v>
      </c>
      <c r="G130" s="195"/>
      <c r="H130" s="199">
        <v>5.34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151</v>
      </c>
      <c r="AU130" s="205" t="s">
        <v>85</v>
      </c>
      <c r="AV130" s="12" t="s">
        <v>85</v>
      </c>
      <c r="AW130" s="12" t="s">
        <v>36</v>
      </c>
      <c r="AX130" s="12" t="s">
        <v>75</v>
      </c>
      <c r="AY130" s="205" t="s">
        <v>142</v>
      </c>
    </row>
    <row r="131" spans="2:65" s="13" customFormat="1" ht="11.25">
      <c r="B131" s="206"/>
      <c r="C131" s="207"/>
      <c r="D131" s="196" t="s">
        <v>151</v>
      </c>
      <c r="E131" s="208" t="s">
        <v>19</v>
      </c>
      <c r="F131" s="209" t="s">
        <v>154</v>
      </c>
      <c r="G131" s="207"/>
      <c r="H131" s="210">
        <v>16.347999999999999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151</v>
      </c>
      <c r="AU131" s="216" t="s">
        <v>85</v>
      </c>
      <c r="AV131" s="13" t="s">
        <v>149</v>
      </c>
      <c r="AW131" s="13" t="s">
        <v>36</v>
      </c>
      <c r="AX131" s="13" t="s">
        <v>83</v>
      </c>
      <c r="AY131" s="216" t="s">
        <v>142</v>
      </c>
    </row>
    <row r="132" spans="2:65" s="1" customFormat="1" ht="16.5" customHeight="1">
      <c r="B132" s="34"/>
      <c r="C132" s="182" t="s">
        <v>200</v>
      </c>
      <c r="D132" s="182" t="s">
        <v>144</v>
      </c>
      <c r="E132" s="183" t="s">
        <v>1320</v>
      </c>
      <c r="F132" s="184" t="s">
        <v>1321</v>
      </c>
      <c r="G132" s="185" t="s">
        <v>147</v>
      </c>
      <c r="H132" s="186">
        <v>16.347999999999999</v>
      </c>
      <c r="I132" s="187"/>
      <c r="J132" s="188">
        <f>ROUND(I132*H132,2)</f>
        <v>0</v>
      </c>
      <c r="K132" s="184" t="s">
        <v>19</v>
      </c>
      <c r="L132" s="38"/>
      <c r="M132" s="189" t="s">
        <v>19</v>
      </c>
      <c r="N132" s="190" t="s">
        <v>46</v>
      </c>
      <c r="O132" s="60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7" t="s">
        <v>149</v>
      </c>
      <c r="AT132" s="17" t="s">
        <v>144</v>
      </c>
      <c r="AU132" s="17" t="s">
        <v>85</v>
      </c>
      <c r="AY132" s="17" t="s">
        <v>142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7" t="s">
        <v>83</v>
      </c>
      <c r="BK132" s="193">
        <f>ROUND(I132*H132,2)</f>
        <v>0</v>
      </c>
      <c r="BL132" s="17" t="s">
        <v>149</v>
      </c>
      <c r="BM132" s="17" t="s">
        <v>1322</v>
      </c>
    </row>
    <row r="133" spans="2:65" s="11" customFormat="1" ht="22.9" customHeight="1">
      <c r="B133" s="166"/>
      <c r="C133" s="167"/>
      <c r="D133" s="168" t="s">
        <v>74</v>
      </c>
      <c r="E133" s="180" t="s">
        <v>168</v>
      </c>
      <c r="F133" s="180" t="s">
        <v>169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SUM(P134:P150)</f>
        <v>0</v>
      </c>
      <c r="Q133" s="174"/>
      <c r="R133" s="175">
        <f>SUM(R134:R150)</f>
        <v>1.54035E-3</v>
      </c>
      <c r="S133" s="174"/>
      <c r="T133" s="176">
        <f>SUM(T134:T150)</f>
        <v>0.77123299999999995</v>
      </c>
      <c r="AR133" s="177" t="s">
        <v>83</v>
      </c>
      <c r="AT133" s="178" t="s">
        <v>74</v>
      </c>
      <c r="AU133" s="178" t="s">
        <v>83</v>
      </c>
      <c r="AY133" s="177" t="s">
        <v>142</v>
      </c>
      <c r="BK133" s="179">
        <f>SUM(BK134:BK150)</f>
        <v>0</v>
      </c>
    </row>
    <row r="134" spans="2:65" s="1" customFormat="1" ht="16.5" customHeight="1">
      <c r="B134" s="34"/>
      <c r="C134" s="182" t="s">
        <v>205</v>
      </c>
      <c r="D134" s="182" t="s">
        <v>144</v>
      </c>
      <c r="E134" s="183" t="s">
        <v>1323</v>
      </c>
      <c r="F134" s="184" t="s">
        <v>1324</v>
      </c>
      <c r="G134" s="185" t="s">
        <v>147</v>
      </c>
      <c r="H134" s="186">
        <v>1.415</v>
      </c>
      <c r="I134" s="187"/>
      <c r="J134" s="188">
        <f>ROUND(I134*H134,2)</f>
        <v>0</v>
      </c>
      <c r="K134" s="184" t="s">
        <v>19</v>
      </c>
      <c r="L134" s="38"/>
      <c r="M134" s="189" t="s">
        <v>19</v>
      </c>
      <c r="N134" s="190" t="s">
        <v>46</v>
      </c>
      <c r="O134" s="60"/>
      <c r="P134" s="191">
        <f>O134*H134</f>
        <v>0</v>
      </c>
      <c r="Q134" s="191">
        <v>0</v>
      </c>
      <c r="R134" s="191">
        <f>Q134*H134</f>
        <v>0</v>
      </c>
      <c r="S134" s="191">
        <v>1.7000000000000001E-2</v>
      </c>
      <c r="T134" s="192">
        <f>S134*H134</f>
        <v>2.4055000000000003E-2</v>
      </c>
      <c r="AR134" s="17" t="s">
        <v>149</v>
      </c>
      <c r="AT134" s="17" t="s">
        <v>144</v>
      </c>
      <c r="AU134" s="17" t="s">
        <v>85</v>
      </c>
      <c r="AY134" s="17" t="s">
        <v>142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7" t="s">
        <v>83</v>
      </c>
      <c r="BK134" s="193">
        <f>ROUND(I134*H134,2)</f>
        <v>0</v>
      </c>
      <c r="BL134" s="17" t="s">
        <v>149</v>
      </c>
      <c r="BM134" s="17" t="s">
        <v>1325</v>
      </c>
    </row>
    <row r="135" spans="2:65" s="14" customFormat="1" ht="11.25">
      <c r="B135" s="217"/>
      <c r="C135" s="218"/>
      <c r="D135" s="196" t="s">
        <v>151</v>
      </c>
      <c r="E135" s="219" t="s">
        <v>19</v>
      </c>
      <c r="F135" s="220" t="s">
        <v>1326</v>
      </c>
      <c r="G135" s="218"/>
      <c r="H135" s="219" t="s">
        <v>19</v>
      </c>
      <c r="I135" s="221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151</v>
      </c>
      <c r="AU135" s="226" t="s">
        <v>85</v>
      </c>
      <c r="AV135" s="14" t="s">
        <v>83</v>
      </c>
      <c r="AW135" s="14" t="s">
        <v>36</v>
      </c>
      <c r="AX135" s="14" t="s">
        <v>75</v>
      </c>
      <c r="AY135" s="226" t="s">
        <v>142</v>
      </c>
    </row>
    <row r="136" spans="2:65" s="14" customFormat="1" ht="11.25">
      <c r="B136" s="217"/>
      <c r="C136" s="218"/>
      <c r="D136" s="196" t="s">
        <v>151</v>
      </c>
      <c r="E136" s="219" t="s">
        <v>19</v>
      </c>
      <c r="F136" s="220" t="s">
        <v>1305</v>
      </c>
      <c r="G136" s="218"/>
      <c r="H136" s="219" t="s">
        <v>19</v>
      </c>
      <c r="I136" s="221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151</v>
      </c>
      <c r="AU136" s="226" t="s">
        <v>85</v>
      </c>
      <c r="AV136" s="14" t="s">
        <v>83</v>
      </c>
      <c r="AW136" s="14" t="s">
        <v>36</v>
      </c>
      <c r="AX136" s="14" t="s">
        <v>75</v>
      </c>
      <c r="AY136" s="226" t="s">
        <v>142</v>
      </c>
    </row>
    <row r="137" spans="2:65" s="12" customFormat="1" ht="11.25">
      <c r="B137" s="194"/>
      <c r="C137" s="195"/>
      <c r="D137" s="196" t="s">
        <v>151</v>
      </c>
      <c r="E137" s="197" t="s">
        <v>19</v>
      </c>
      <c r="F137" s="198" t="s">
        <v>1327</v>
      </c>
      <c r="G137" s="195"/>
      <c r="H137" s="199">
        <v>1.415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151</v>
      </c>
      <c r="AU137" s="205" t="s">
        <v>85</v>
      </c>
      <c r="AV137" s="12" t="s">
        <v>85</v>
      </c>
      <c r="AW137" s="12" t="s">
        <v>36</v>
      </c>
      <c r="AX137" s="12" t="s">
        <v>83</v>
      </c>
      <c r="AY137" s="205" t="s">
        <v>142</v>
      </c>
    </row>
    <row r="138" spans="2:65" s="1" customFormat="1" ht="22.5" customHeight="1">
      <c r="B138" s="34"/>
      <c r="C138" s="182" t="s">
        <v>212</v>
      </c>
      <c r="D138" s="182" t="s">
        <v>144</v>
      </c>
      <c r="E138" s="183" t="s">
        <v>565</v>
      </c>
      <c r="F138" s="184" t="s">
        <v>1328</v>
      </c>
      <c r="G138" s="185" t="s">
        <v>147</v>
      </c>
      <c r="H138" s="186">
        <v>9.6319999999999997</v>
      </c>
      <c r="I138" s="187"/>
      <c r="J138" s="188">
        <f>ROUND(I138*H138,2)</f>
        <v>0</v>
      </c>
      <c r="K138" s="184" t="s">
        <v>148</v>
      </c>
      <c r="L138" s="38"/>
      <c r="M138" s="189" t="s">
        <v>19</v>
      </c>
      <c r="N138" s="190" t="s">
        <v>46</v>
      </c>
      <c r="O138" s="60"/>
      <c r="P138" s="191">
        <f>O138*H138</f>
        <v>0</v>
      </c>
      <c r="Q138" s="191">
        <v>0</v>
      </c>
      <c r="R138" s="191">
        <f>Q138*H138</f>
        <v>0</v>
      </c>
      <c r="S138" s="191">
        <v>5.8999999999999997E-2</v>
      </c>
      <c r="T138" s="192">
        <f>S138*H138</f>
        <v>0.5682879999999999</v>
      </c>
      <c r="AR138" s="17" t="s">
        <v>149</v>
      </c>
      <c r="AT138" s="17" t="s">
        <v>144</v>
      </c>
      <c r="AU138" s="17" t="s">
        <v>85</v>
      </c>
      <c r="AY138" s="17" t="s">
        <v>142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7" t="s">
        <v>83</v>
      </c>
      <c r="BK138" s="193">
        <f>ROUND(I138*H138,2)</f>
        <v>0</v>
      </c>
      <c r="BL138" s="17" t="s">
        <v>149</v>
      </c>
      <c r="BM138" s="17" t="s">
        <v>1329</v>
      </c>
    </row>
    <row r="139" spans="2:65" s="12" customFormat="1" ht="11.25">
      <c r="B139" s="194"/>
      <c r="C139" s="195"/>
      <c r="D139" s="196" t="s">
        <v>151</v>
      </c>
      <c r="E139" s="197" t="s">
        <v>19</v>
      </c>
      <c r="F139" s="198" t="s">
        <v>1330</v>
      </c>
      <c r="G139" s="195"/>
      <c r="H139" s="199">
        <v>9.6319999999999997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151</v>
      </c>
      <c r="AU139" s="205" t="s">
        <v>85</v>
      </c>
      <c r="AV139" s="12" t="s">
        <v>85</v>
      </c>
      <c r="AW139" s="12" t="s">
        <v>36</v>
      </c>
      <c r="AX139" s="12" t="s">
        <v>83</v>
      </c>
      <c r="AY139" s="205" t="s">
        <v>142</v>
      </c>
    </row>
    <row r="140" spans="2:65" s="1" customFormat="1" ht="22.5" customHeight="1">
      <c r="B140" s="34"/>
      <c r="C140" s="182" t="s">
        <v>217</v>
      </c>
      <c r="D140" s="182" t="s">
        <v>144</v>
      </c>
      <c r="E140" s="183" t="s">
        <v>1331</v>
      </c>
      <c r="F140" s="184" t="s">
        <v>1332</v>
      </c>
      <c r="G140" s="185" t="s">
        <v>147</v>
      </c>
      <c r="H140" s="186">
        <v>7.335</v>
      </c>
      <c r="I140" s="187"/>
      <c r="J140" s="188">
        <f>ROUND(I140*H140,2)</f>
        <v>0</v>
      </c>
      <c r="K140" s="184" t="s">
        <v>148</v>
      </c>
      <c r="L140" s="38"/>
      <c r="M140" s="189" t="s">
        <v>19</v>
      </c>
      <c r="N140" s="190" t="s">
        <v>46</v>
      </c>
      <c r="O140" s="60"/>
      <c r="P140" s="191">
        <f>O140*H140</f>
        <v>0</v>
      </c>
      <c r="Q140" s="191">
        <v>2.1000000000000001E-4</v>
      </c>
      <c r="R140" s="191">
        <f>Q140*H140</f>
        <v>1.54035E-3</v>
      </c>
      <c r="S140" s="191">
        <v>0</v>
      </c>
      <c r="T140" s="192">
        <f>S140*H140</f>
        <v>0</v>
      </c>
      <c r="AR140" s="17" t="s">
        <v>149</v>
      </c>
      <c r="AT140" s="17" t="s">
        <v>144</v>
      </c>
      <c r="AU140" s="17" t="s">
        <v>85</v>
      </c>
      <c r="AY140" s="17" t="s">
        <v>142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7" t="s">
        <v>83</v>
      </c>
      <c r="BK140" s="193">
        <f>ROUND(I140*H140,2)</f>
        <v>0</v>
      </c>
      <c r="BL140" s="17" t="s">
        <v>149</v>
      </c>
      <c r="BM140" s="17" t="s">
        <v>1333</v>
      </c>
    </row>
    <row r="141" spans="2:65" s="12" customFormat="1" ht="11.25">
      <c r="B141" s="194"/>
      <c r="C141" s="195"/>
      <c r="D141" s="196" t="s">
        <v>151</v>
      </c>
      <c r="E141" s="197" t="s">
        <v>19</v>
      </c>
      <c r="F141" s="198" t="s">
        <v>1334</v>
      </c>
      <c r="G141" s="195"/>
      <c r="H141" s="199">
        <v>7.335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151</v>
      </c>
      <c r="AU141" s="205" t="s">
        <v>85</v>
      </c>
      <c r="AV141" s="12" t="s">
        <v>85</v>
      </c>
      <c r="AW141" s="12" t="s">
        <v>36</v>
      </c>
      <c r="AX141" s="12" t="s">
        <v>83</v>
      </c>
      <c r="AY141" s="205" t="s">
        <v>142</v>
      </c>
    </row>
    <row r="142" spans="2:65" s="1" customFormat="1" ht="16.5" customHeight="1">
      <c r="B142" s="34"/>
      <c r="C142" s="182" t="s">
        <v>221</v>
      </c>
      <c r="D142" s="182" t="s">
        <v>144</v>
      </c>
      <c r="E142" s="183" t="s">
        <v>1335</v>
      </c>
      <c r="F142" s="184" t="s">
        <v>1336</v>
      </c>
      <c r="G142" s="185" t="s">
        <v>147</v>
      </c>
      <c r="H142" s="186">
        <v>1.415</v>
      </c>
      <c r="I142" s="187"/>
      <c r="J142" s="188">
        <f>ROUND(I142*H142,2)</f>
        <v>0</v>
      </c>
      <c r="K142" s="184" t="s">
        <v>19</v>
      </c>
      <c r="L142" s="38"/>
      <c r="M142" s="189" t="s">
        <v>19</v>
      </c>
      <c r="N142" s="190" t="s">
        <v>46</v>
      </c>
      <c r="O142" s="60"/>
      <c r="P142" s="191">
        <f>O142*H142</f>
        <v>0</v>
      </c>
      <c r="Q142" s="191">
        <v>0</v>
      </c>
      <c r="R142" s="191">
        <f>Q142*H142</f>
        <v>0</v>
      </c>
      <c r="S142" s="191">
        <v>6.6000000000000003E-2</v>
      </c>
      <c r="T142" s="192">
        <f>S142*H142</f>
        <v>9.3390000000000001E-2</v>
      </c>
      <c r="AR142" s="17" t="s">
        <v>149</v>
      </c>
      <c r="AT142" s="17" t="s">
        <v>144</v>
      </c>
      <c r="AU142" s="17" t="s">
        <v>85</v>
      </c>
      <c r="AY142" s="17" t="s">
        <v>142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7" t="s">
        <v>83</v>
      </c>
      <c r="BK142" s="193">
        <f>ROUND(I142*H142,2)</f>
        <v>0</v>
      </c>
      <c r="BL142" s="17" t="s">
        <v>149</v>
      </c>
      <c r="BM142" s="17" t="s">
        <v>1337</v>
      </c>
    </row>
    <row r="143" spans="2:65" s="14" customFormat="1" ht="11.25">
      <c r="B143" s="217"/>
      <c r="C143" s="218"/>
      <c r="D143" s="196" t="s">
        <v>151</v>
      </c>
      <c r="E143" s="219" t="s">
        <v>19</v>
      </c>
      <c r="F143" s="220" t="s">
        <v>1338</v>
      </c>
      <c r="G143" s="218"/>
      <c r="H143" s="219" t="s">
        <v>19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151</v>
      </c>
      <c r="AU143" s="226" t="s">
        <v>85</v>
      </c>
      <c r="AV143" s="14" t="s">
        <v>83</v>
      </c>
      <c r="AW143" s="14" t="s">
        <v>36</v>
      </c>
      <c r="AX143" s="14" t="s">
        <v>75</v>
      </c>
      <c r="AY143" s="226" t="s">
        <v>142</v>
      </c>
    </row>
    <row r="144" spans="2:65" s="12" customFormat="1" ht="11.25">
      <c r="B144" s="194"/>
      <c r="C144" s="195"/>
      <c r="D144" s="196" t="s">
        <v>151</v>
      </c>
      <c r="E144" s="197" t="s">
        <v>19</v>
      </c>
      <c r="F144" s="198" t="s">
        <v>1327</v>
      </c>
      <c r="G144" s="195"/>
      <c r="H144" s="199">
        <v>1.415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151</v>
      </c>
      <c r="AU144" s="205" t="s">
        <v>85</v>
      </c>
      <c r="AV144" s="12" t="s">
        <v>85</v>
      </c>
      <c r="AW144" s="12" t="s">
        <v>36</v>
      </c>
      <c r="AX144" s="12" t="s">
        <v>83</v>
      </c>
      <c r="AY144" s="205" t="s">
        <v>142</v>
      </c>
    </row>
    <row r="145" spans="2:65" s="1" customFormat="1" ht="16.5" customHeight="1">
      <c r="B145" s="34"/>
      <c r="C145" s="182" t="s">
        <v>8</v>
      </c>
      <c r="D145" s="182" t="s">
        <v>144</v>
      </c>
      <c r="E145" s="183" t="s">
        <v>1339</v>
      </c>
      <c r="F145" s="184" t="s">
        <v>1340</v>
      </c>
      <c r="G145" s="185" t="s">
        <v>147</v>
      </c>
      <c r="H145" s="186">
        <v>1.415</v>
      </c>
      <c r="I145" s="187"/>
      <c r="J145" s="188">
        <f>ROUND(I145*H145,2)</f>
        <v>0</v>
      </c>
      <c r="K145" s="184" t="s">
        <v>19</v>
      </c>
      <c r="L145" s="38"/>
      <c r="M145" s="189" t="s">
        <v>19</v>
      </c>
      <c r="N145" s="190" t="s">
        <v>46</v>
      </c>
      <c r="O145" s="60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17" t="s">
        <v>149</v>
      </c>
      <c r="AT145" s="17" t="s">
        <v>144</v>
      </c>
      <c r="AU145" s="17" t="s">
        <v>85</v>
      </c>
      <c r="AY145" s="17" t="s">
        <v>142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7" t="s">
        <v>83</v>
      </c>
      <c r="BK145" s="193">
        <f>ROUND(I145*H145,2)</f>
        <v>0</v>
      </c>
      <c r="BL145" s="17" t="s">
        <v>149</v>
      </c>
      <c r="BM145" s="17" t="s">
        <v>1341</v>
      </c>
    </row>
    <row r="146" spans="2:65" s="1" customFormat="1" ht="16.5" customHeight="1">
      <c r="B146" s="34"/>
      <c r="C146" s="182" t="s">
        <v>229</v>
      </c>
      <c r="D146" s="182" t="s">
        <v>144</v>
      </c>
      <c r="E146" s="183" t="s">
        <v>1342</v>
      </c>
      <c r="F146" s="184" t="s">
        <v>1343</v>
      </c>
      <c r="G146" s="185" t="s">
        <v>147</v>
      </c>
      <c r="H146" s="186">
        <v>0.15</v>
      </c>
      <c r="I146" s="187"/>
      <c r="J146" s="188">
        <f>ROUND(I146*H146,2)</f>
        <v>0</v>
      </c>
      <c r="K146" s="184" t="s">
        <v>19</v>
      </c>
      <c r="L146" s="38"/>
      <c r="M146" s="189" t="s">
        <v>19</v>
      </c>
      <c r="N146" s="190" t="s">
        <v>46</v>
      </c>
      <c r="O146" s="60"/>
      <c r="P146" s="191">
        <f>O146*H146</f>
        <v>0</v>
      </c>
      <c r="Q146" s="191">
        <v>0</v>
      </c>
      <c r="R146" s="191">
        <f>Q146*H146</f>
        <v>0</v>
      </c>
      <c r="S146" s="191">
        <v>0.56999999999999995</v>
      </c>
      <c r="T146" s="192">
        <f>S146*H146</f>
        <v>8.5499999999999993E-2</v>
      </c>
      <c r="AR146" s="17" t="s">
        <v>149</v>
      </c>
      <c r="AT146" s="17" t="s">
        <v>144</v>
      </c>
      <c r="AU146" s="17" t="s">
        <v>85</v>
      </c>
      <c r="AY146" s="17" t="s">
        <v>142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7" t="s">
        <v>83</v>
      </c>
      <c r="BK146" s="193">
        <f>ROUND(I146*H146,2)</f>
        <v>0</v>
      </c>
      <c r="BL146" s="17" t="s">
        <v>149</v>
      </c>
      <c r="BM146" s="17" t="s">
        <v>1344</v>
      </c>
    </row>
    <row r="147" spans="2:65" s="12" customFormat="1" ht="11.25">
      <c r="B147" s="194"/>
      <c r="C147" s="195"/>
      <c r="D147" s="196" t="s">
        <v>151</v>
      </c>
      <c r="E147" s="197" t="s">
        <v>19</v>
      </c>
      <c r="F147" s="198" t="s">
        <v>1345</v>
      </c>
      <c r="G147" s="195"/>
      <c r="H147" s="199">
        <v>0.15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151</v>
      </c>
      <c r="AU147" s="205" t="s">
        <v>85</v>
      </c>
      <c r="AV147" s="12" t="s">
        <v>85</v>
      </c>
      <c r="AW147" s="12" t="s">
        <v>36</v>
      </c>
      <c r="AX147" s="12" t="s">
        <v>83</v>
      </c>
      <c r="AY147" s="205" t="s">
        <v>142</v>
      </c>
    </row>
    <row r="148" spans="2:65" s="1" customFormat="1" ht="16.5" customHeight="1">
      <c r="B148" s="34"/>
      <c r="C148" s="182" t="s">
        <v>233</v>
      </c>
      <c r="D148" s="182" t="s">
        <v>144</v>
      </c>
      <c r="E148" s="183" t="s">
        <v>1299</v>
      </c>
      <c r="F148" s="184" t="s">
        <v>1300</v>
      </c>
      <c r="G148" s="185" t="s">
        <v>147</v>
      </c>
      <c r="H148" s="186">
        <v>1.415</v>
      </c>
      <c r="I148" s="187"/>
      <c r="J148" s="188">
        <f>ROUND(I148*H148,2)</f>
        <v>0</v>
      </c>
      <c r="K148" s="184" t="s">
        <v>19</v>
      </c>
      <c r="L148" s="38"/>
      <c r="M148" s="189" t="s">
        <v>19</v>
      </c>
      <c r="N148" s="190" t="s">
        <v>46</v>
      </c>
      <c r="O148" s="60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7" t="s">
        <v>149</v>
      </c>
      <c r="AT148" s="17" t="s">
        <v>144</v>
      </c>
      <c r="AU148" s="17" t="s">
        <v>85</v>
      </c>
      <c r="AY148" s="17" t="s">
        <v>142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7" t="s">
        <v>83</v>
      </c>
      <c r="BK148" s="193">
        <f>ROUND(I148*H148,2)</f>
        <v>0</v>
      </c>
      <c r="BL148" s="17" t="s">
        <v>149</v>
      </c>
      <c r="BM148" s="17" t="s">
        <v>1346</v>
      </c>
    </row>
    <row r="149" spans="2:65" s="14" customFormat="1" ht="11.25">
      <c r="B149" s="217"/>
      <c r="C149" s="218"/>
      <c r="D149" s="196" t="s">
        <v>151</v>
      </c>
      <c r="E149" s="219" t="s">
        <v>19</v>
      </c>
      <c r="F149" s="220" t="s">
        <v>1347</v>
      </c>
      <c r="G149" s="218"/>
      <c r="H149" s="219" t="s">
        <v>19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151</v>
      </c>
      <c r="AU149" s="226" t="s">
        <v>85</v>
      </c>
      <c r="AV149" s="14" t="s">
        <v>83</v>
      </c>
      <c r="AW149" s="14" t="s">
        <v>36</v>
      </c>
      <c r="AX149" s="14" t="s">
        <v>75</v>
      </c>
      <c r="AY149" s="226" t="s">
        <v>142</v>
      </c>
    </row>
    <row r="150" spans="2:65" s="12" customFormat="1" ht="11.25">
      <c r="B150" s="194"/>
      <c r="C150" s="195"/>
      <c r="D150" s="196" t="s">
        <v>151</v>
      </c>
      <c r="E150" s="197" t="s">
        <v>19</v>
      </c>
      <c r="F150" s="198" t="s">
        <v>1327</v>
      </c>
      <c r="G150" s="195"/>
      <c r="H150" s="199">
        <v>1.415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151</v>
      </c>
      <c r="AU150" s="205" t="s">
        <v>85</v>
      </c>
      <c r="AV150" s="12" t="s">
        <v>85</v>
      </c>
      <c r="AW150" s="12" t="s">
        <v>36</v>
      </c>
      <c r="AX150" s="12" t="s">
        <v>83</v>
      </c>
      <c r="AY150" s="205" t="s">
        <v>142</v>
      </c>
    </row>
    <row r="151" spans="2:65" s="11" customFormat="1" ht="22.9" customHeight="1">
      <c r="B151" s="166"/>
      <c r="C151" s="167"/>
      <c r="D151" s="168" t="s">
        <v>74</v>
      </c>
      <c r="E151" s="180" t="s">
        <v>210</v>
      </c>
      <c r="F151" s="180" t="s">
        <v>211</v>
      </c>
      <c r="G151" s="167"/>
      <c r="H151" s="167"/>
      <c r="I151" s="170"/>
      <c r="J151" s="181">
        <f>BK151</f>
        <v>0</v>
      </c>
      <c r="K151" s="167"/>
      <c r="L151" s="172"/>
      <c r="M151" s="173"/>
      <c r="N151" s="174"/>
      <c r="O151" s="174"/>
      <c r="P151" s="175">
        <f>SUM(P152:P156)</f>
        <v>0</v>
      </c>
      <c r="Q151" s="174"/>
      <c r="R151" s="175">
        <f>SUM(R152:R156)</f>
        <v>0</v>
      </c>
      <c r="S151" s="174"/>
      <c r="T151" s="176">
        <f>SUM(T152:T156)</f>
        <v>0</v>
      </c>
      <c r="AR151" s="177" t="s">
        <v>83</v>
      </c>
      <c r="AT151" s="178" t="s">
        <v>74</v>
      </c>
      <c r="AU151" s="178" t="s">
        <v>83</v>
      </c>
      <c r="AY151" s="177" t="s">
        <v>142</v>
      </c>
      <c r="BK151" s="179">
        <f>SUM(BK152:BK156)</f>
        <v>0</v>
      </c>
    </row>
    <row r="152" spans="2:65" s="1" customFormat="1" ht="22.5" customHeight="1">
      <c r="B152" s="34"/>
      <c r="C152" s="182" t="s">
        <v>237</v>
      </c>
      <c r="D152" s="182" t="s">
        <v>144</v>
      </c>
      <c r="E152" s="183" t="s">
        <v>1348</v>
      </c>
      <c r="F152" s="184" t="s">
        <v>1349</v>
      </c>
      <c r="G152" s="185" t="s">
        <v>215</v>
      </c>
      <c r="H152" s="186">
        <v>0.77100000000000002</v>
      </c>
      <c r="I152" s="187"/>
      <c r="J152" s="188">
        <f>ROUND(I152*H152,2)</f>
        <v>0</v>
      </c>
      <c r="K152" s="184" t="s">
        <v>148</v>
      </c>
      <c r="L152" s="38"/>
      <c r="M152" s="189" t="s">
        <v>19</v>
      </c>
      <c r="N152" s="190" t="s">
        <v>46</v>
      </c>
      <c r="O152" s="60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AR152" s="17" t="s">
        <v>149</v>
      </c>
      <c r="AT152" s="17" t="s">
        <v>144</v>
      </c>
      <c r="AU152" s="17" t="s">
        <v>85</v>
      </c>
      <c r="AY152" s="17" t="s">
        <v>142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83</v>
      </c>
      <c r="BK152" s="193">
        <f>ROUND(I152*H152,2)</f>
        <v>0</v>
      </c>
      <c r="BL152" s="17" t="s">
        <v>149</v>
      </c>
      <c r="BM152" s="17" t="s">
        <v>1350</v>
      </c>
    </row>
    <row r="153" spans="2:65" s="1" customFormat="1" ht="16.5" customHeight="1">
      <c r="B153" s="34"/>
      <c r="C153" s="182" t="s">
        <v>241</v>
      </c>
      <c r="D153" s="182" t="s">
        <v>144</v>
      </c>
      <c r="E153" s="183" t="s">
        <v>218</v>
      </c>
      <c r="F153" s="184" t="s">
        <v>219</v>
      </c>
      <c r="G153" s="185" t="s">
        <v>215</v>
      </c>
      <c r="H153" s="186">
        <v>0.77100000000000002</v>
      </c>
      <c r="I153" s="187"/>
      <c r="J153" s="188">
        <f>ROUND(I153*H153,2)</f>
        <v>0</v>
      </c>
      <c r="K153" s="184" t="s">
        <v>148</v>
      </c>
      <c r="L153" s="38"/>
      <c r="M153" s="189" t="s">
        <v>19</v>
      </c>
      <c r="N153" s="190" t="s">
        <v>46</v>
      </c>
      <c r="O153" s="60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7" t="s">
        <v>149</v>
      </c>
      <c r="AT153" s="17" t="s">
        <v>144</v>
      </c>
      <c r="AU153" s="17" t="s">
        <v>85</v>
      </c>
      <c r="AY153" s="17" t="s">
        <v>142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7" t="s">
        <v>83</v>
      </c>
      <c r="BK153" s="193">
        <f>ROUND(I153*H153,2)</f>
        <v>0</v>
      </c>
      <c r="BL153" s="17" t="s">
        <v>149</v>
      </c>
      <c r="BM153" s="17" t="s">
        <v>1351</v>
      </c>
    </row>
    <row r="154" spans="2:65" s="1" customFormat="1" ht="22.5" customHeight="1">
      <c r="B154" s="34"/>
      <c r="C154" s="182" t="s">
        <v>249</v>
      </c>
      <c r="D154" s="182" t="s">
        <v>144</v>
      </c>
      <c r="E154" s="183" t="s">
        <v>222</v>
      </c>
      <c r="F154" s="184" t="s">
        <v>223</v>
      </c>
      <c r="G154" s="185" t="s">
        <v>215</v>
      </c>
      <c r="H154" s="186">
        <v>3.855</v>
      </c>
      <c r="I154" s="187"/>
      <c r="J154" s="188">
        <f>ROUND(I154*H154,2)</f>
        <v>0</v>
      </c>
      <c r="K154" s="184" t="s">
        <v>148</v>
      </c>
      <c r="L154" s="38"/>
      <c r="M154" s="189" t="s">
        <v>19</v>
      </c>
      <c r="N154" s="190" t="s">
        <v>46</v>
      </c>
      <c r="O154" s="60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7" t="s">
        <v>149</v>
      </c>
      <c r="AT154" s="17" t="s">
        <v>144</v>
      </c>
      <c r="AU154" s="17" t="s">
        <v>85</v>
      </c>
      <c r="AY154" s="17" t="s">
        <v>142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7" t="s">
        <v>83</v>
      </c>
      <c r="BK154" s="193">
        <f>ROUND(I154*H154,2)</f>
        <v>0</v>
      </c>
      <c r="BL154" s="17" t="s">
        <v>149</v>
      </c>
      <c r="BM154" s="17" t="s">
        <v>1352</v>
      </c>
    </row>
    <row r="155" spans="2:65" s="12" customFormat="1" ht="11.25">
      <c r="B155" s="194"/>
      <c r="C155" s="195"/>
      <c r="D155" s="196" t="s">
        <v>151</v>
      </c>
      <c r="E155" s="195"/>
      <c r="F155" s="198" t="s">
        <v>1353</v>
      </c>
      <c r="G155" s="195"/>
      <c r="H155" s="199">
        <v>3.855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151</v>
      </c>
      <c r="AU155" s="205" t="s">
        <v>85</v>
      </c>
      <c r="AV155" s="12" t="s">
        <v>85</v>
      </c>
      <c r="AW155" s="12" t="s">
        <v>4</v>
      </c>
      <c r="AX155" s="12" t="s">
        <v>83</v>
      </c>
      <c r="AY155" s="205" t="s">
        <v>142</v>
      </c>
    </row>
    <row r="156" spans="2:65" s="1" customFormat="1" ht="22.5" customHeight="1">
      <c r="B156" s="34"/>
      <c r="C156" s="182" t="s">
        <v>7</v>
      </c>
      <c r="D156" s="182" t="s">
        <v>144</v>
      </c>
      <c r="E156" s="183" t="s">
        <v>234</v>
      </c>
      <c r="F156" s="184" t="s">
        <v>235</v>
      </c>
      <c r="G156" s="185" t="s">
        <v>215</v>
      </c>
      <c r="H156" s="186">
        <v>0.77100000000000002</v>
      </c>
      <c r="I156" s="187"/>
      <c r="J156" s="188">
        <f>ROUND(I156*H156,2)</f>
        <v>0</v>
      </c>
      <c r="K156" s="184" t="s">
        <v>148</v>
      </c>
      <c r="L156" s="38"/>
      <c r="M156" s="189" t="s">
        <v>19</v>
      </c>
      <c r="N156" s="190" t="s">
        <v>46</v>
      </c>
      <c r="O156" s="60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7" t="s">
        <v>149</v>
      </c>
      <c r="AT156" s="17" t="s">
        <v>144</v>
      </c>
      <c r="AU156" s="17" t="s">
        <v>85</v>
      </c>
      <c r="AY156" s="17" t="s">
        <v>142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7" t="s">
        <v>83</v>
      </c>
      <c r="BK156" s="193">
        <f>ROUND(I156*H156,2)</f>
        <v>0</v>
      </c>
      <c r="BL156" s="17" t="s">
        <v>149</v>
      </c>
      <c r="BM156" s="17" t="s">
        <v>1354</v>
      </c>
    </row>
    <row r="157" spans="2:65" s="11" customFormat="1" ht="22.9" customHeight="1">
      <c r="B157" s="166"/>
      <c r="C157" s="167"/>
      <c r="D157" s="168" t="s">
        <v>74</v>
      </c>
      <c r="E157" s="180" t="s">
        <v>595</v>
      </c>
      <c r="F157" s="180" t="s">
        <v>596</v>
      </c>
      <c r="G157" s="167"/>
      <c r="H157" s="167"/>
      <c r="I157" s="170"/>
      <c r="J157" s="181">
        <f>BK157</f>
        <v>0</v>
      </c>
      <c r="K157" s="167"/>
      <c r="L157" s="172"/>
      <c r="M157" s="173"/>
      <c r="N157" s="174"/>
      <c r="O157" s="174"/>
      <c r="P157" s="175">
        <f>P158</f>
        <v>0</v>
      </c>
      <c r="Q157" s="174"/>
      <c r="R157" s="175">
        <f>R158</f>
        <v>0</v>
      </c>
      <c r="S157" s="174"/>
      <c r="T157" s="176">
        <f>T158</f>
        <v>0</v>
      </c>
      <c r="AR157" s="177" t="s">
        <v>83</v>
      </c>
      <c r="AT157" s="178" t="s">
        <v>74</v>
      </c>
      <c r="AU157" s="178" t="s">
        <v>83</v>
      </c>
      <c r="AY157" s="177" t="s">
        <v>142</v>
      </c>
      <c r="BK157" s="179">
        <f>BK158</f>
        <v>0</v>
      </c>
    </row>
    <row r="158" spans="2:65" s="1" customFormat="1" ht="16.5" customHeight="1">
      <c r="B158" s="34"/>
      <c r="C158" s="182" t="s">
        <v>260</v>
      </c>
      <c r="D158" s="182" t="s">
        <v>144</v>
      </c>
      <c r="E158" s="183" t="s">
        <v>1355</v>
      </c>
      <c r="F158" s="184" t="s">
        <v>1356</v>
      </c>
      <c r="G158" s="185" t="s">
        <v>215</v>
      </c>
      <c r="H158" s="186">
        <v>3.6059999999999999</v>
      </c>
      <c r="I158" s="187"/>
      <c r="J158" s="188">
        <f>ROUND(I158*H158,2)</f>
        <v>0</v>
      </c>
      <c r="K158" s="184" t="s">
        <v>19</v>
      </c>
      <c r="L158" s="38"/>
      <c r="M158" s="189" t="s">
        <v>19</v>
      </c>
      <c r="N158" s="190" t="s">
        <v>46</v>
      </c>
      <c r="O158" s="60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7" t="s">
        <v>149</v>
      </c>
      <c r="AT158" s="17" t="s">
        <v>144</v>
      </c>
      <c r="AU158" s="17" t="s">
        <v>85</v>
      </c>
      <c r="AY158" s="17" t="s">
        <v>142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7" t="s">
        <v>83</v>
      </c>
      <c r="BK158" s="193">
        <f>ROUND(I158*H158,2)</f>
        <v>0</v>
      </c>
      <c r="BL158" s="17" t="s">
        <v>149</v>
      </c>
      <c r="BM158" s="17" t="s">
        <v>1357</v>
      </c>
    </row>
    <row r="159" spans="2:65" s="11" customFormat="1" ht="25.9" customHeight="1">
      <c r="B159" s="166"/>
      <c r="C159" s="167"/>
      <c r="D159" s="168" t="s">
        <v>74</v>
      </c>
      <c r="E159" s="169" t="s">
        <v>245</v>
      </c>
      <c r="F159" s="169" t="s">
        <v>246</v>
      </c>
      <c r="G159" s="167"/>
      <c r="H159" s="167"/>
      <c r="I159" s="170"/>
      <c r="J159" s="171">
        <f>BK159</f>
        <v>0</v>
      </c>
      <c r="K159" s="167"/>
      <c r="L159" s="172"/>
      <c r="M159" s="173"/>
      <c r="N159" s="174"/>
      <c r="O159" s="174"/>
      <c r="P159" s="175">
        <f>P160+P176+P186</f>
        <v>0</v>
      </c>
      <c r="Q159" s="174"/>
      <c r="R159" s="175">
        <f>R160+R176+R186</f>
        <v>0.28670668300000002</v>
      </c>
      <c r="S159" s="174"/>
      <c r="T159" s="176">
        <f>T160+T176+T186</f>
        <v>0</v>
      </c>
      <c r="AR159" s="177" t="s">
        <v>85</v>
      </c>
      <c r="AT159" s="178" t="s">
        <v>74</v>
      </c>
      <c r="AU159" s="178" t="s">
        <v>75</v>
      </c>
      <c r="AY159" s="177" t="s">
        <v>142</v>
      </c>
      <c r="BK159" s="179">
        <f>BK160+BK176+BK186</f>
        <v>0</v>
      </c>
    </row>
    <row r="160" spans="2:65" s="11" customFormat="1" ht="22.9" customHeight="1">
      <c r="B160" s="166"/>
      <c r="C160" s="167"/>
      <c r="D160" s="168" t="s">
        <v>74</v>
      </c>
      <c r="E160" s="180" t="s">
        <v>600</v>
      </c>
      <c r="F160" s="180" t="s">
        <v>601</v>
      </c>
      <c r="G160" s="167"/>
      <c r="H160" s="167"/>
      <c r="I160" s="170"/>
      <c r="J160" s="181">
        <f>BK160</f>
        <v>0</v>
      </c>
      <c r="K160" s="167"/>
      <c r="L160" s="172"/>
      <c r="M160" s="173"/>
      <c r="N160" s="174"/>
      <c r="O160" s="174"/>
      <c r="P160" s="175">
        <f>SUM(P161:P175)</f>
        <v>0</v>
      </c>
      <c r="Q160" s="174"/>
      <c r="R160" s="175">
        <f>SUM(R161:R175)</f>
        <v>5.0900430000000007E-3</v>
      </c>
      <c r="S160" s="174"/>
      <c r="T160" s="176">
        <f>SUM(T161:T175)</f>
        <v>0</v>
      </c>
      <c r="AR160" s="177" t="s">
        <v>85</v>
      </c>
      <c r="AT160" s="178" t="s">
        <v>74</v>
      </c>
      <c r="AU160" s="178" t="s">
        <v>83</v>
      </c>
      <c r="AY160" s="177" t="s">
        <v>142</v>
      </c>
      <c r="BK160" s="179">
        <f>SUM(BK161:BK175)</f>
        <v>0</v>
      </c>
    </row>
    <row r="161" spans="2:65" s="1" customFormat="1" ht="16.5" customHeight="1">
      <c r="B161" s="34"/>
      <c r="C161" s="182" t="s">
        <v>264</v>
      </c>
      <c r="D161" s="182" t="s">
        <v>144</v>
      </c>
      <c r="E161" s="183" t="s">
        <v>603</v>
      </c>
      <c r="F161" s="184" t="s">
        <v>604</v>
      </c>
      <c r="G161" s="185" t="s">
        <v>147</v>
      </c>
      <c r="H161" s="186">
        <v>0.60399999999999998</v>
      </c>
      <c r="I161" s="187"/>
      <c r="J161" s="188">
        <f>ROUND(I161*H161,2)</f>
        <v>0</v>
      </c>
      <c r="K161" s="184" t="s">
        <v>19</v>
      </c>
      <c r="L161" s="38"/>
      <c r="M161" s="189" t="s">
        <v>19</v>
      </c>
      <c r="N161" s="190" t="s">
        <v>46</v>
      </c>
      <c r="O161" s="60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AR161" s="17" t="s">
        <v>229</v>
      </c>
      <c r="AT161" s="17" t="s">
        <v>144</v>
      </c>
      <c r="AU161" s="17" t="s">
        <v>85</v>
      </c>
      <c r="AY161" s="17" t="s">
        <v>142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7" t="s">
        <v>83</v>
      </c>
      <c r="BK161" s="193">
        <f>ROUND(I161*H161,2)</f>
        <v>0</v>
      </c>
      <c r="BL161" s="17" t="s">
        <v>229</v>
      </c>
      <c r="BM161" s="17" t="s">
        <v>1358</v>
      </c>
    </row>
    <row r="162" spans="2:65" s="14" customFormat="1" ht="11.25">
      <c r="B162" s="217"/>
      <c r="C162" s="218"/>
      <c r="D162" s="196" t="s">
        <v>151</v>
      </c>
      <c r="E162" s="219" t="s">
        <v>19</v>
      </c>
      <c r="F162" s="220" t="s">
        <v>1277</v>
      </c>
      <c r="G162" s="218"/>
      <c r="H162" s="219" t="s">
        <v>19</v>
      </c>
      <c r="I162" s="221"/>
      <c r="J162" s="218"/>
      <c r="K162" s="218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151</v>
      </c>
      <c r="AU162" s="226" t="s">
        <v>85</v>
      </c>
      <c r="AV162" s="14" t="s">
        <v>83</v>
      </c>
      <c r="AW162" s="14" t="s">
        <v>36</v>
      </c>
      <c r="AX162" s="14" t="s">
        <v>75</v>
      </c>
      <c r="AY162" s="226" t="s">
        <v>142</v>
      </c>
    </row>
    <row r="163" spans="2:65" s="12" customFormat="1" ht="11.25">
      <c r="B163" s="194"/>
      <c r="C163" s="195"/>
      <c r="D163" s="196" t="s">
        <v>151</v>
      </c>
      <c r="E163" s="197" t="s">
        <v>19</v>
      </c>
      <c r="F163" s="198" t="s">
        <v>1359</v>
      </c>
      <c r="G163" s="195"/>
      <c r="H163" s="199">
        <v>0.40100000000000002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151</v>
      </c>
      <c r="AU163" s="205" t="s">
        <v>85</v>
      </c>
      <c r="AV163" s="12" t="s">
        <v>85</v>
      </c>
      <c r="AW163" s="12" t="s">
        <v>36</v>
      </c>
      <c r="AX163" s="12" t="s">
        <v>75</v>
      </c>
      <c r="AY163" s="205" t="s">
        <v>142</v>
      </c>
    </row>
    <row r="164" spans="2:65" s="12" customFormat="1" ht="11.25">
      <c r="B164" s="194"/>
      <c r="C164" s="195"/>
      <c r="D164" s="196" t="s">
        <v>151</v>
      </c>
      <c r="E164" s="197" t="s">
        <v>19</v>
      </c>
      <c r="F164" s="198" t="s">
        <v>1360</v>
      </c>
      <c r="G164" s="195"/>
      <c r="H164" s="199">
        <v>0.20300000000000001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151</v>
      </c>
      <c r="AU164" s="205" t="s">
        <v>85</v>
      </c>
      <c r="AV164" s="12" t="s">
        <v>85</v>
      </c>
      <c r="AW164" s="12" t="s">
        <v>36</v>
      </c>
      <c r="AX164" s="12" t="s">
        <v>75</v>
      </c>
      <c r="AY164" s="205" t="s">
        <v>142</v>
      </c>
    </row>
    <row r="165" spans="2:65" s="13" customFormat="1" ht="11.25">
      <c r="B165" s="206"/>
      <c r="C165" s="207"/>
      <c r="D165" s="196" t="s">
        <v>151</v>
      </c>
      <c r="E165" s="208" t="s">
        <v>19</v>
      </c>
      <c r="F165" s="209" t="s">
        <v>154</v>
      </c>
      <c r="G165" s="207"/>
      <c r="H165" s="210">
        <v>0.60399999999999998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151</v>
      </c>
      <c r="AU165" s="216" t="s">
        <v>85</v>
      </c>
      <c r="AV165" s="13" t="s">
        <v>149</v>
      </c>
      <c r="AW165" s="13" t="s">
        <v>36</v>
      </c>
      <c r="AX165" s="13" t="s">
        <v>83</v>
      </c>
      <c r="AY165" s="216" t="s">
        <v>142</v>
      </c>
    </row>
    <row r="166" spans="2:65" s="1" customFormat="1" ht="16.5" customHeight="1">
      <c r="B166" s="34"/>
      <c r="C166" s="232" t="s">
        <v>270</v>
      </c>
      <c r="D166" s="232" t="s">
        <v>608</v>
      </c>
      <c r="E166" s="233" t="s">
        <v>609</v>
      </c>
      <c r="F166" s="234" t="s">
        <v>610</v>
      </c>
      <c r="G166" s="235" t="s">
        <v>215</v>
      </c>
      <c r="H166" s="236">
        <v>2E-3</v>
      </c>
      <c r="I166" s="237"/>
      <c r="J166" s="238">
        <f>ROUND(I166*H166,2)</f>
        <v>0</v>
      </c>
      <c r="K166" s="234" t="s">
        <v>19</v>
      </c>
      <c r="L166" s="239"/>
      <c r="M166" s="240" t="s">
        <v>19</v>
      </c>
      <c r="N166" s="241" t="s">
        <v>46</v>
      </c>
      <c r="O166" s="60"/>
      <c r="P166" s="191">
        <f>O166*H166</f>
        <v>0</v>
      </c>
      <c r="Q166" s="191">
        <v>1</v>
      </c>
      <c r="R166" s="191">
        <f>Q166*H166</f>
        <v>2E-3</v>
      </c>
      <c r="S166" s="191">
        <v>0</v>
      </c>
      <c r="T166" s="192">
        <f>S166*H166</f>
        <v>0</v>
      </c>
      <c r="AR166" s="17" t="s">
        <v>459</v>
      </c>
      <c r="AT166" s="17" t="s">
        <v>608</v>
      </c>
      <c r="AU166" s="17" t="s">
        <v>85</v>
      </c>
      <c r="AY166" s="17" t="s">
        <v>142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7" t="s">
        <v>83</v>
      </c>
      <c r="BK166" s="193">
        <f>ROUND(I166*H166,2)</f>
        <v>0</v>
      </c>
      <c r="BL166" s="17" t="s">
        <v>229</v>
      </c>
      <c r="BM166" s="17" t="s">
        <v>1361</v>
      </c>
    </row>
    <row r="167" spans="2:65" s="12" customFormat="1" ht="11.25">
      <c r="B167" s="194"/>
      <c r="C167" s="195"/>
      <c r="D167" s="196" t="s">
        <v>151</v>
      </c>
      <c r="E167" s="195"/>
      <c r="F167" s="198" t="s">
        <v>1362</v>
      </c>
      <c r="G167" s="195"/>
      <c r="H167" s="199">
        <v>2E-3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151</v>
      </c>
      <c r="AU167" s="205" t="s">
        <v>85</v>
      </c>
      <c r="AV167" s="12" t="s">
        <v>85</v>
      </c>
      <c r="AW167" s="12" t="s">
        <v>4</v>
      </c>
      <c r="AX167" s="12" t="s">
        <v>83</v>
      </c>
      <c r="AY167" s="205" t="s">
        <v>142</v>
      </c>
    </row>
    <row r="168" spans="2:65" s="1" customFormat="1" ht="16.5" customHeight="1">
      <c r="B168" s="34"/>
      <c r="C168" s="182" t="s">
        <v>277</v>
      </c>
      <c r="D168" s="182" t="s">
        <v>144</v>
      </c>
      <c r="E168" s="183" t="s">
        <v>618</v>
      </c>
      <c r="F168" s="184" t="s">
        <v>619</v>
      </c>
      <c r="G168" s="185" t="s">
        <v>147</v>
      </c>
      <c r="H168" s="186">
        <v>0.60399999999999998</v>
      </c>
      <c r="I168" s="187"/>
      <c r="J168" s="188">
        <f>ROUND(I168*H168,2)</f>
        <v>0</v>
      </c>
      <c r="K168" s="184" t="s">
        <v>19</v>
      </c>
      <c r="L168" s="38"/>
      <c r="M168" s="189" t="s">
        <v>19</v>
      </c>
      <c r="N168" s="190" t="s">
        <v>46</v>
      </c>
      <c r="O168" s="60"/>
      <c r="P168" s="191">
        <f>O168*H168</f>
        <v>0</v>
      </c>
      <c r="Q168" s="191">
        <v>3.9825E-4</v>
      </c>
      <c r="R168" s="191">
        <f>Q168*H168</f>
        <v>2.4054299999999999E-4</v>
      </c>
      <c r="S168" s="191">
        <v>0</v>
      </c>
      <c r="T168" s="192">
        <f>S168*H168</f>
        <v>0</v>
      </c>
      <c r="AR168" s="17" t="s">
        <v>229</v>
      </c>
      <c r="AT168" s="17" t="s">
        <v>144</v>
      </c>
      <c r="AU168" s="17" t="s">
        <v>85</v>
      </c>
      <c r="AY168" s="17" t="s">
        <v>142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7" t="s">
        <v>83</v>
      </c>
      <c r="BK168" s="193">
        <f>ROUND(I168*H168,2)</f>
        <v>0</v>
      </c>
      <c r="BL168" s="17" t="s">
        <v>229</v>
      </c>
      <c r="BM168" s="17" t="s">
        <v>1363</v>
      </c>
    </row>
    <row r="169" spans="2:65" s="14" customFormat="1" ht="11.25">
      <c r="B169" s="217"/>
      <c r="C169" s="218"/>
      <c r="D169" s="196" t="s">
        <v>151</v>
      </c>
      <c r="E169" s="219" t="s">
        <v>19</v>
      </c>
      <c r="F169" s="220" t="s">
        <v>1277</v>
      </c>
      <c r="G169" s="218"/>
      <c r="H169" s="219" t="s">
        <v>19</v>
      </c>
      <c r="I169" s="221"/>
      <c r="J169" s="218"/>
      <c r="K169" s="218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151</v>
      </c>
      <c r="AU169" s="226" t="s">
        <v>85</v>
      </c>
      <c r="AV169" s="14" t="s">
        <v>83</v>
      </c>
      <c r="AW169" s="14" t="s">
        <v>36</v>
      </c>
      <c r="AX169" s="14" t="s">
        <v>75</v>
      </c>
      <c r="AY169" s="226" t="s">
        <v>142</v>
      </c>
    </row>
    <row r="170" spans="2:65" s="12" customFormat="1" ht="11.25">
      <c r="B170" s="194"/>
      <c r="C170" s="195"/>
      <c r="D170" s="196" t="s">
        <v>151</v>
      </c>
      <c r="E170" s="197" t="s">
        <v>19</v>
      </c>
      <c r="F170" s="198" t="s">
        <v>1359</v>
      </c>
      <c r="G170" s="195"/>
      <c r="H170" s="199">
        <v>0.40100000000000002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151</v>
      </c>
      <c r="AU170" s="205" t="s">
        <v>85</v>
      </c>
      <c r="AV170" s="12" t="s">
        <v>85</v>
      </c>
      <c r="AW170" s="12" t="s">
        <v>36</v>
      </c>
      <c r="AX170" s="12" t="s">
        <v>75</v>
      </c>
      <c r="AY170" s="205" t="s">
        <v>142</v>
      </c>
    </row>
    <row r="171" spans="2:65" s="12" customFormat="1" ht="11.25">
      <c r="B171" s="194"/>
      <c r="C171" s="195"/>
      <c r="D171" s="196" t="s">
        <v>151</v>
      </c>
      <c r="E171" s="197" t="s">
        <v>19</v>
      </c>
      <c r="F171" s="198" t="s">
        <v>1360</v>
      </c>
      <c r="G171" s="195"/>
      <c r="H171" s="199">
        <v>0.20300000000000001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151</v>
      </c>
      <c r="AU171" s="205" t="s">
        <v>85</v>
      </c>
      <c r="AV171" s="12" t="s">
        <v>85</v>
      </c>
      <c r="AW171" s="12" t="s">
        <v>36</v>
      </c>
      <c r="AX171" s="12" t="s">
        <v>75</v>
      </c>
      <c r="AY171" s="205" t="s">
        <v>142</v>
      </c>
    </row>
    <row r="172" spans="2:65" s="13" customFormat="1" ht="11.25">
      <c r="B172" s="206"/>
      <c r="C172" s="207"/>
      <c r="D172" s="196" t="s">
        <v>151</v>
      </c>
      <c r="E172" s="208" t="s">
        <v>19</v>
      </c>
      <c r="F172" s="209" t="s">
        <v>154</v>
      </c>
      <c r="G172" s="207"/>
      <c r="H172" s="210">
        <v>0.60399999999999998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151</v>
      </c>
      <c r="AU172" s="216" t="s">
        <v>85</v>
      </c>
      <c r="AV172" s="13" t="s">
        <v>149</v>
      </c>
      <c r="AW172" s="13" t="s">
        <v>36</v>
      </c>
      <c r="AX172" s="13" t="s">
        <v>83</v>
      </c>
      <c r="AY172" s="216" t="s">
        <v>142</v>
      </c>
    </row>
    <row r="173" spans="2:65" s="1" customFormat="1" ht="16.5" customHeight="1">
      <c r="B173" s="34"/>
      <c r="C173" s="232" t="s">
        <v>426</v>
      </c>
      <c r="D173" s="232" t="s">
        <v>608</v>
      </c>
      <c r="E173" s="233" t="s">
        <v>622</v>
      </c>
      <c r="F173" s="234" t="s">
        <v>623</v>
      </c>
      <c r="G173" s="235" t="s">
        <v>147</v>
      </c>
      <c r="H173" s="236">
        <v>0.69499999999999995</v>
      </c>
      <c r="I173" s="237"/>
      <c r="J173" s="238">
        <f>ROUND(I173*H173,2)</f>
        <v>0</v>
      </c>
      <c r="K173" s="234" t="s">
        <v>19</v>
      </c>
      <c r="L173" s="239"/>
      <c r="M173" s="240" t="s">
        <v>19</v>
      </c>
      <c r="N173" s="241" t="s">
        <v>46</v>
      </c>
      <c r="O173" s="60"/>
      <c r="P173" s="191">
        <f>O173*H173</f>
        <v>0</v>
      </c>
      <c r="Q173" s="191">
        <v>4.1000000000000003E-3</v>
      </c>
      <c r="R173" s="191">
        <f>Q173*H173</f>
        <v>2.8495E-3</v>
      </c>
      <c r="S173" s="191">
        <v>0</v>
      </c>
      <c r="T173" s="192">
        <f>S173*H173</f>
        <v>0</v>
      </c>
      <c r="AR173" s="17" t="s">
        <v>459</v>
      </c>
      <c r="AT173" s="17" t="s">
        <v>608</v>
      </c>
      <c r="AU173" s="17" t="s">
        <v>85</v>
      </c>
      <c r="AY173" s="17" t="s">
        <v>142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7" t="s">
        <v>83</v>
      </c>
      <c r="BK173" s="193">
        <f>ROUND(I173*H173,2)</f>
        <v>0</v>
      </c>
      <c r="BL173" s="17" t="s">
        <v>229</v>
      </c>
      <c r="BM173" s="17" t="s">
        <v>1364</v>
      </c>
    </row>
    <row r="174" spans="2:65" s="12" customFormat="1" ht="11.25">
      <c r="B174" s="194"/>
      <c r="C174" s="195"/>
      <c r="D174" s="196" t="s">
        <v>151</v>
      </c>
      <c r="E174" s="195"/>
      <c r="F174" s="198" t="s">
        <v>1365</v>
      </c>
      <c r="G174" s="195"/>
      <c r="H174" s="199">
        <v>0.69499999999999995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151</v>
      </c>
      <c r="AU174" s="205" t="s">
        <v>85</v>
      </c>
      <c r="AV174" s="12" t="s">
        <v>85</v>
      </c>
      <c r="AW174" s="12" t="s">
        <v>4</v>
      </c>
      <c r="AX174" s="12" t="s">
        <v>83</v>
      </c>
      <c r="AY174" s="205" t="s">
        <v>142</v>
      </c>
    </row>
    <row r="175" spans="2:65" s="1" customFormat="1" ht="16.5" customHeight="1">
      <c r="B175" s="34"/>
      <c r="C175" s="182" t="s">
        <v>286</v>
      </c>
      <c r="D175" s="182" t="s">
        <v>144</v>
      </c>
      <c r="E175" s="183" t="s">
        <v>627</v>
      </c>
      <c r="F175" s="184" t="s">
        <v>628</v>
      </c>
      <c r="G175" s="185" t="s">
        <v>629</v>
      </c>
      <c r="H175" s="242"/>
      <c r="I175" s="187"/>
      <c r="J175" s="188">
        <f>ROUND(I175*H175,2)</f>
        <v>0</v>
      </c>
      <c r="K175" s="184" t="s">
        <v>19</v>
      </c>
      <c r="L175" s="38"/>
      <c r="M175" s="189" t="s">
        <v>19</v>
      </c>
      <c r="N175" s="190" t="s">
        <v>46</v>
      </c>
      <c r="O175" s="60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AR175" s="17" t="s">
        <v>229</v>
      </c>
      <c r="AT175" s="17" t="s">
        <v>144</v>
      </c>
      <c r="AU175" s="17" t="s">
        <v>85</v>
      </c>
      <c r="AY175" s="17" t="s">
        <v>142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7" t="s">
        <v>83</v>
      </c>
      <c r="BK175" s="193">
        <f>ROUND(I175*H175,2)</f>
        <v>0</v>
      </c>
      <c r="BL175" s="17" t="s">
        <v>229</v>
      </c>
      <c r="BM175" s="17" t="s">
        <v>1366</v>
      </c>
    </row>
    <row r="176" spans="2:65" s="11" customFormat="1" ht="22.9" customHeight="1">
      <c r="B176" s="166"/>
      <c r="C176" s="167"/>
      <c r="D176" s="168" t="s">
        <v>74</v>
      </c>
      <c r="E176" s="180" t="s">
        <v>1367</v>
      </c>
      <c r="F176" s="180" t="s">
        <v>1368</v>
      </c>
      <c r="G176" s="167"/>
      <c r="H176" s="167"/>
      <c r="I176" s="170"/>
      <c r="J176" s="181">
        <f>BK176</f>
        <v>0</v>
      </c>
      <c r="K176" s="167"/>
      <c r="L176" s="172"/>
      <c r="M176" s="173"/>
      <c r="N176" s="174"/>
      <c r="O176" s="174"/>
      <c r="P176" s="175">
        <f>SUM(P177:P185)</f>
        <v>0</v>
      </c>
      <c r="Q176" s="174"/>
      <c r="R176" s="175">
        <f>SUM(R177:R185)</f>
        <v>0.2680478</v>
      </c>
      <c r="S176" s="174"/>
      <c r="T176" s="176">
        <f>SUM(T177:T185)</f>
        <v>0</v>
      </c>
      <c r="AR176" s="177" t="s">
        <v>85</v>
      </c>
      <c r="AT176" s="178" t="s">
        <v>74</v>
      </c>
      <c r="AU176" s="178" t="s">
        <v>83</v>
      </c>
      <c r="AY176" s="177" t="s">
        <v>142</v>
      </c>
      <c r="BK176" s="179">
        <f>SUM(BK177:BK185)</f>
        <v>0</v>
      </c>
    </row>
    <row r="177" spans="2:65" s="1" customFormat="1" ht="16.5" customHeight="1">
      <c r="B177" s="34"/>
      <c r="C177" s="182" t="s">
        <v>440</v>
      </c>
      <c r="D177" s="182" t="s">
        <v>144</v>
      </c>
      <c r="E177" s="183" t="s">
        <v>1369</v>
      </c>
      <c r="F177" s="184" t="s">
        <v>1370</v>
      </c>
      <c r="G177" s="185" t="s">
        <v>161</v>
      </c>
      <c r="H177" s="186">
        <v>0.45</v>
      </c>
      <c r="I177" s="187"/>
      <c r="J177" s="188">
        <f>ROUND(I177*H177,2)</f>
        <v>0</v>
      </c>
      <c r="K177" s="184" t="s">
        <v>19</v>
      </c>
      <c r="L177" s="38"/>
      <c r="M177" s="189" t="s">
        <v>19</v>
      </c>
      <c r="N177" s="190" t="s">
        <v>46</v>
      </c>
      <c r="O177" s="60"/>
      <c r="P177" s="191">
        <f>O177*H177</f>
        <v>0</v>
      </c>
      <c r="Q177" s="191">
        <v>1.8079999999999999E-2</v>
      </c>
      <c r="R177" s="191">
        <f>Q177*H177</f>
        <v>8.1359999999999991E-3</v>
      </c>
      <c r="S177" s="191">
        <v>0</v>
      </c>
      <c r="T177" s="192">
        <f>S177*H177</f>
        <v>0</v>
      </c>
      <c r="AR177" s="17" t="s">
        <v>229</v>
      </c>
      <c r="AT177" s="17" t="s">
        <v>144</v>
      </c>
      <c r="AU177" s="17" t="s">
        <v>85</v>
      </c>
      <c r="AY177" s="17" t="s">
        <v>142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7" t="s">
        <v>83</v>
      </c>
      <c r="BK177" s="193">
        <f>ROUND(I177*H177,2)</f>
        <v>0</v>
      </c>
      <c r="BL177" s="17" t="s">
        <v>229</v>
      </c>
      <c r="BM177" s="17" t="s">
        <v>1371</v>
      </c>
    </row>
    <row r="178" spans="2:65" s="12" customFormat="1" ht="11.25">
      <c r="B178" s="194"/>
      <c r="C178" s="195"/>
      <c r="D178" s="196" t="s">
        <v>151</v>
      </c>
      <c r="E178" s="197" t="s">
        <v>19</v>
      </c>
      <c r="F178" s="198" t="s">
        <v>1372</v>
      </c>
      <c r="G178" s="195"/>
      <c r="H178" s="199">
        <v>0.45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151</v>
      </c>
      <c r="AU178" s="205" t="s">
        <v>85</v>
      </c>
      <c r="AV178" s="12" t="s">
        <v>85</v>
      </c>
      <c r="AW178" s="12" t="s">
        <v>36</v>
      </c>
      <c r="AX178" s="12" t="s">
        <v>83</v>
      </c>
      <c r="AY178" s="205" t="s">
        <v>142</v>
      </c>
    </row>
    <row r="179" spans="2:65" s="1" customFormat="1" ht="16.5" customHeight="1">
      <c r="B179" s="34"/>
      <c r="C179" s="182" t="s">
        <v>445</v>
      </c>
      <c r="D179" s="182" t="s">
        <v>144</v>
      </c>
      <c r="E179" s="183" t="s">
        <v>1373</v>
      </c>
      <c r="F179" s="184" t="s">
        <v>1374</v>
      </c>
      <c r="G179" s="185" t="s">
        <v>161</v>
      </c>
      <c r="H179" s="186">
        <v>0.82</v>
      </c>
      <c r="I179" s="187"/>
      <c r="J179" s="188">
        <f>ROUND(I179*H179,2)</f>
        <v>0</v>
      </c>
      <c r="K179" s="184" t="s">
        <v>19</v>
      </c>
      <c r="L179" s="38"/>
      <c r="M179" s="189" t="s">
        <v>19</v>
      </c>
      <c r="N179" s="190" t="s">
        <v>46</v>
      </c>
      <c r="O179" s="60"/>
      <c r="P179" s="191">
        <f>O179*H179</f>
        <v>0</v>
      </c>
      <c r="Q179" s="191">
        <v>3.7440000000000001E-2</v>
      </c>
      <c r="R179" s="191">
        <f>Q179*H179</f>
        <v>3.07008E-2</v>
      </c>
      <c r="S179" s="191">
        <v>0</v>
      </c>
      <c r="T179" s="192">
        <f>S179*H179</f>
        <v>0</v>
      </c>
      <c r="AR179" s="17" t="s">
        <v>229</v>
      </c>
      <c r="AT179" s="17" t="s">
        <v>144</v>
      </c>
      <c r="AU179" s="17" t="s">
        <v>85</v>
      </c>
      <c r="AY179" s="17" t="s">
        <v>142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7" t="s">
        <v>83</v>
      </c>
      <c r="BK179" s="193">
        <f>ROUND(I179*H179,2)</f>
        <v>0</v>
      </c>
      <c r="BL179" s="17" t="s">
        <v>229</v>
      </c>
      <c r="BM179" s="17" t="s">
        <v>1375</v>
      </c>
    </row>
    <row r="180" spans="2:65" s="12" customFormat="1" ht="11.25">
      <c r="B180" s="194"/>
      <c r="C180" s="195"/>
      <c r="D180" s="196" t="s">
        <v>151</v>
      </c>
      <c r="E180" s="197" t="s">
        <v>19</v>
      </c>
      <c r="F180" s="198" t="s">
        <v>1376</v>
      </c>
      <c r="G180" s="195"/>
      <c r="H180" s="199">
        <v>0.82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151</v>
      </c>
      <c r="AU180" s="205" t="s">
        <v>85</v>
      </c>
      <c r="AV180" s="12" t="s">
        <v>85</v>
      </c>
      <c r="AW180" s="12" t="s">
        <v>36</v>
      </c>
      <c r="AX180" s="12" t="s">
        <v>75</v>
      </c>
      <c r="AY180" s="205" t="s">
        <v>142</v>
      </c>
    </row>
    <row r="181" spans="2:65" s="13" customFormat="1" ht="11.25">
      <c r="B181" s="206"/>
      <c r="C181" s="207"/>
      <c r="D181" s="196" t="s">
        <v>151</v>
      </c>
      <c r="E181" s="208" t="s">
        <v>19</v>
      </c>
      <c r="F181" s="209" t="s">
        <v>154</v>
      </c>
      <c r="G181" s="207"/>
      <c r="H181" s="210">
        <v>0.82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151</v>
      </c>
      <c r="AU181" s="216" t="s">
        <v>85</v>
      </c>
      <c r="AV181" s="13" t="s">
        <v>149</v>
      </c>
      <c r="AW181" s="13" t="s">
        <v>36</v>
      </c>
      <c r="AX181" s="13" t="s">
        <v>83</v>
      </c>
      <c r="AY181" s="216" t="s">
        <v>142</v>
      </c>
    </row>
    <row r="182" spans="2:65" s="1" customFormat="1" ht="16.5" customHeight="1">
      <c r="B182" s="34"/>
      <c r="C182" s="182" t="s">
        <v>449</v>
      </c>
      <c r="D182" s="182" t="s">
        <v>144</v>
      </c>
      <c r="E182" s="183" t="s">
        <v>1377</v>
      </c>
      <c r="F182" s="184" t="s">
        <v>1378</v>
      </c>
      <c r="G182" s="185" t="s">
        <v>161</v>
      </c>
      <c r="H182" s="186">
        <v>6.95</v>
      </c>
      <c r="I182" s="187"/>
      <c r="J182" s="188">
        <f>ROUND(I182*H182,2)</f>
        <v>0</v>
      </c>
      <c r="K182" s="184" t="s">
        <v>19</v>
      </c>
      <c r="L182" s="38"/>
      <c r="M182" s="189" t="s">
        <v>19</v>
      </c>
      <c r="N182" s="190" t="s">
        <v>46</v>
      </c>
      <c r="O182" s="60"/>
      <c r="P182" s="191">
        <f>O182*H182</f>
        <v>0</v>
      </c>
      <c r="Q182" s="191">
        <v>3.2980000000000002E-2</v>
      </c>
      <c r="R182" s="191">
        <f>Q182*H182</f>
        <v>0.22921100000000003</v>
      </c>
      <c r="S182" s="191">
        <v>0</v>
      </c>
      <c r="T182" s="192">
        <f>S182*H182</f>
        <v>0</v>
      </c>
      <c r="AR182" s="17" t="s">
        <v>229</v>
      </c>
      <c r="AT182" s="17" t="s">
        <v>144</v>
      </c>
      <c r="AU182" s="17" t="s">
        <v>85</v>
      </c>
      <c r="AY182" s="17" t="s">
        <v>142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7" t="s">
        <v>83</v>
      </c>
      <c r="BK182" s="193">
        <f>ROUND(I182*H182,2)</f>
        <v>0</v>
      </c>
      <c r="BL182" s="17" t="s">
        <v>229</v>
      </c>
      <c r="BM182" s="17" t="s">
        <v>1379</v>
      </c>
    </row>
    <row r="183" spans="2:65" s="12" customFormat="1" ht="11.25">
      <c r="B183" s="194"/>
      <c r="C183" s="195"/>
      <c r="D183" s="196" t="s">
        <v>151</v>
      </c>
      <c r="E183" s="197" t="s">
        <v>19</v>
      </c>
      <c r="F183" s="198" t="s">
        <v>1380</v>
      </c>
      <c r="G183" s="195"/>
      <c r="H183" s="199">
        <v>6.95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151</v>
      </c>
      <c r="AU183" s="205" t="s">
        <v>85</v>
      </c>
      <c r="AV183" s="12" t="s">
        <v>85</v>
      </c>
      <c r="AW183" s="12" t="s">
        <v>36</v>
      </c>
      <c r="AX183" s="12" t="s">
        <v>75</v>
      </c>
      <c r="AY183" s="205" t="s">
        <v>142</v>
      </c>
    </row>
    <row r="184" spans="2:65" s="13" customFormat="1" ht="11.25">
      <c r="B184" s="206"/>
      <c r="C184" s="207"/>
      <c r="D184" s="196" t="s">
        <v>151</v>
      </c>
      <c r="E184" s="208" t="s">
        <v>19</v>
      </c>
      <c r="F184" s="209" t="s">
        <v>154</v>
      </c>
      <c r="G184" s="207"/>
      <c r="H184" s="210">
        <v>6.95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151</v>
      </c>
      <c r="AU184" s="216" t="s">
        <v>85</v>
      </c>
      <c r="AV184" s="13" t="s">
        <v>149</v>
      </c>
      <c r="AW184" s="13" t="s">
        <v>36</v>
      </c>
      <c r="AX184" s="13" t="s">
        <v>83</v>
      </c>
      <c r="AY184" s="216" t="s">
        <v>142</v>
      </c>
    </row>
    <row r="185" spans="2:65" s="1" customFormat="1" ht="16.5" customHeight="1">
      <c r="B185" s="34"/>
      <c r="C185" s="182" t="s">
        <v>454</v>
      </c>
      <c r="D185" s="182" t="s">
        <v>144</v>
      </c>
      <c r="E185" s="183" t="s">
        <v>1381</v>
      </c>
      <c r="F185" s="184" t="s">
        <v>1382</v>
      </c>
      <c r="G185" s="185" t="s">
        <v>629</v>
      </c>
      <c r="H185" s="242"/>
      <c r="I185" s="187"/>
      <c r="J185" s="188">
        <f>ROUND(I185*H185,2)</f>
        <v>0</v>
      </c>
      <c r="K185" s="184" t="s">
        <v>19</v>
      </c>
      <c r="L185" s="38"/>
      <c r="M185" s="189" t="s">
        <v>19</v>
      </c>
      <c r="N185" s="190" t="s">
        <v>46</v>
      </c>
      <c r="O185" s="60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AR185" s="17" t="s">
        <v>229</v>
      </c>
      <c r="AT185" s="17" t="s">
        <v>144</v>
      </c>
      <c r="AU185" s="17" t="s">
        <v>85</v>
      </c>
      <c r="AY185" s="17" t="s">
        <v>142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7" t="s">
        <v>83</v>
      </c>
      <c r="BK185" s="193">
        <f>ROUND(I185*H185,2)</f>
        <v>0</v>
      </c>
      <c r="BL185" s="17" t="s">
        <v>229</v>
      </c>
      <c r="BM185" s="17" t="s">
        <v>1383</v>
      </c>
    </row>
    <row r="186" spans="2:65" s="11" customFormat="1" ht="22.9" customHeight="1">
      <c r="B186" s="166"/>
      <c r="C186" s="167"/>
      <c r="D186" s="168" t="s">
        <v>74</v>
      </c>
      <c r="E186" s="180" t="s">
        <v>871</v>
      </c>
      <c r="F186" s="180" t="s">
        <v>872</v>
      </c>
      <c r="G186" s="167"/>
      <c r="H186" s="167"/>
      <c r="I186" s="170"/>
      <c r="J186" s="181">
        <f>BK186</f>
        <v>0</v>
      </c>
      <c r="K186" s="167"/>
      <c r="L186" s="172"/>
      <c r="M186" s="173"/>
      <c r="N186" s="174"/>
      <c r="O186" s="174"/>
      <c r="P186" s="175">
        <f>SUM(P187:P191)</f>
        <v>0</v>
      </c>
      <c r="Q186" s="174"/>
      <c r="R186" s="175">
        <f>SUM(R187:R191)</f>
        <v>1.3568839999999999E-2</v>
      </c>
      <c r="S186" s="174"/>
      <c r="T186" s="176">
        <f>SUM(T187:T191)</f>
        <v>0</v>
      </c>
      <c r="AR186" s="177" t="s">
        <v>85</v>
      </c>
      <c r="AT186" s="178" t="s">
        <v>74</v>
      </c>
      <c r="AU186" s="178" t="s">
        <v>83</v>
      </c>
      <c r="AY186" s="177" t="s">
        <v>142</v>
      </c>
      <c r="BK186" s="179">
        <f>SUM(BK187:BK191)</f>
        <v>0</v>
      </c>
    </row>
    <row r="187" spans="2:65" s="1" customFormat="1" ht="16.5" customHeight="1">
      <c r="B187" s="34"/>
      <c r="C187" s="182" t="s">
        <v>459</v>
      </c>
      <c r="D187" s="182" t="s">
        <v>144</v>
      </c>
      <c r="E187" s="183" t="s">
        <v>880</v>
      </c>
      <c r="F187" s="184" t="s">
        <v>881</v>
      </c>
      <c r="G187" s="185" t="s">
        <v>147</v>
      </c>
      <c r="H187" s="186">
        <v>16.347999999999999</v>
      </c>
      <c r="I187" s="187"/>
      <c r="J187" s="188">
        <f>ROUND(I187*H187,2)</f>
        <v>0</v>
      </c>
      <c r="K187" s="184" t="s">
        <v>148</v>
      </c>
      <c r="L187" s="38"/>
      <c r="M187" s="189" t="s">
        <v>19</v>
      </c>
      <c r="N187" s="190" t="s">
        <v>46</v>
      </c>
      <c r="O187" s="60"/>
      <c r="P187" s="191">
        <f>O187*H187</f>
        <v>0</v>
      </c>
      <c r="Q187" s="191">
        <v>1.1E-4</v>
      </c>
      <c r="R187" s="191">
        <f>Q187*H187</f>
        <v>1.79828E-3</v>
      </c>
      <c r="S187" s="191">
        <v>0</v>
      </c>
      <c r="T187" s="192">
        <f>S187*H187</f>
        <v>0</v>
      </c>
      <c r="AR187" s="17" t="s">
        <v>229</v>
      </c>
      <c r="AT187" s="17" t="s">
        <v>144</v>
      </c>
      <c r="AU187" s="17" t="s">
        <v>85</v>
      </c>
      <c r="AY187" s="17" t="s">
        <v>142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7" t="s">
        <v>83</v>
      </c>
      <c r="BK187" s="193">
        <f>ROUND(I187*H187,2)</f>
        <v>0</v>
      </c>
      <c r="BL187" s="17" t="s">
        <v>229</v>
      </c>
      <c r="BM187" s="17" t="s">
        <v>1384</v>
      </c>
    </row>
    <row r="188" spans="2:65" s="12" customFormat="1" ht="11.25">
      <c r="B188" s="194"/>
      <c r="C188" s="195"/>
      <c r="D188" s="196" t="s">
        <v>151</v>
      </c>
      <c r="E188" s="197" t="s">
        <v>19</v>
      </c>
      <c r="F188" s="198" t="s">
        <v>1318</v>
      </c>
      <c r="G188" s="195"/>
      <c r="H188" s="199">
        <v>11.007999999999999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151</v>
      </c>
      <c r="AU188" s="205" t="s">
        <v>85</v>
      </c>
      <c r="AV188" s="12" t="s">
        <v>85</v>
      </c>
      <c r="AW188" s="12" t="s">
        <v>36</v>
      </c>
      <c r="AX188" s="12" t="s">
        <v>75</v>
      </c>
      <c r="AY188" s="205" t="s">
        <v>142</v>
      </c>
    </row>
    <row r="189" spans="2:65" s="12" customFormat="1" ht="11.25">
      <c r="B189" s="194"/>
      <c r="C189" s="195"/>
      <c r="D189" s="196" t="s">
        <v>151</v>
      </c>
      <c r="E189" s="197" t="s">
        <v>19</v>
      </c>
      <c r="F189" s="198" t="s">
        <v>1319</v>
      </c>
      <c r="G189" s="195"/>
      <c r="H189" s="199">
        <v>5.34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151</v>
      </c>
      <c r="AU189" s="205" t="s">
        <v>85</v>
      </c>
      <c r="AV189" s="12" t="s">
        <v>85</v>
      </c>
      <c r="AW189" s="12" t="s">
        <v>36</v>
      </c>
      <c r="AX189" s="12" t="s">
        <v>75</v>
      </c>
      <c r="AY189" s="205" t="s">
        <v>142</v>
      </c>
    </row>
    <row r="190" spans="2:65" s="13" customFormat="1" ht="11.25">
      <c r="B190" s="206"/>
      <c r="C190" s="207"/>
      <c r="D190" s="196" t="s">
        <v>151</v>
      </c>
      <c r="E190" s="208" t="s">
        <v>19</v>
      </c>
      <c r="F190" s="209" t="s">
        <v>154</v>
      </c>
      <c r="G190" s="207"/>
      <c r="H190" s="210">
        <v>16.347999999999999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151</v>
      </c>
      <c r="AU190" s="216" t="s">
        <v>85</v>
      </c>
      <c r="AV190" s="13" t="s">
        <v>149</v>
      </c>
      <c r="AW190" s="13" t="s">
        <v>36</v>
      </c>
      <c r="AX190" s="13" t="s">
        <v>83</v>
      </c>
      <c r="AY190" s="216" t="s">
        <v>142</v>
      </c>
    </row>
    <row r="191" spans="2:65" s="1" customFormat="1" ht="22.5" customHeight="1">
      <c r="B191" s="34"/>
      <c r="C191" s="182" t="s">
        <v>463</v>
      </c>
      <c r="D191" s="182" t="s">
        <v>144</v>
      </c>
      <c r="E191" s="183" t="s">
        <v>885</v>
      </c>
      <c r="F191" s="184" t="s">
        <v>886</v>
      </c>
      <c r="G191" s="185" t="s">
        <v>147</v>
      </c>
      <c r="H191" s="186">
        <v>16.347999999999999</v>
      </c>
      <c r="I191" s="187"/>
      <c r="J191" s="188">
        <f>ROUND(I191*H191,2)</f>
        <v>0</v>
      </c>
      <c r="K191" s="184" t="s">
        <v>148</v>
      </c>
      <c r="L191" s="38"/>
      <c r="M191" s="227" t="s">
        <v>19</v>
      </c>
      <c r="N191" s="228" t="s">
        <v>46</v>
      </c>
      <c r="O191" s="229"/>
      <c r="P191" s="230">
        <f>O191*H191</f>
        <v>0</v>
      </c>
      <c r="Q191" s="230">
        <v>7.2000000000000005E-4</v>
      </c>
      <c r="R191" s="230">
        <f>Q191*H191</f>
        <v>1.1770559999999999E-2</v>
      </c>
      <c r="S191" s="230">
        <v>0</v>
      </c>
      <c r="T191" s="231">
        <f>S191*H191</f>
        <v>0</v>
      </c>
      <c r="AR191" s="17" t="s">
        <v>229</v>
      </c>
      <c r="AT191" s="17" t="s">
        <v>144</v>
      </c>
      <c r="AU191" s="17" t="s">
        <v>85</v>
      </c>
      <c r="AY191" s="17" t="s">
        <v>142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7" t="s">
        <v>83</v>
      </c>
      <c r="BK191" s="193">
        <f>ROUND(I191*H191,2)</f>
        <v>0</v>
      </c>
      <c r="BL191" s="17" t="s">
        <v>229</v>
      </c>
      <c r="BM191" s="17" t="s">
        <v>1385</v>
      </c>
    </row>
    <row r="192" spans="2:65" s="1" customFormat="1" ht="6.95" customHeight="1">
      <c r="B192" s="46"/>
      <c r="C192" s="47"/>
      <c r="D192" s="47"/>
      <c r="E192" s="47"/>
      <c r="F192" s="47"/>
      <c r="G192" s="47"/>
      <c r="H192" s="47"/>
      <c r="I192" s="134"/>
      <c r="J192" s="47"/>
      <c r="K192" s="47"/>
      <c r="L192" s="38"/>
    </row>
  </sheetData>
  <sheetProtection algorithmName="SHA-512" hashValue="y6eG+GuT5479vqCTt9HgrI4AnXbIKVYWu234iknoo5eQknMLwMDPQpPP5XFbi3BClEDczIB8eAe40UjzoTPYcQ==" saltValue="/gu0SjLeyvVvC5IsJqy+0vNChIQ4fVNgjyF7SXBlj8acG4IHPERynBOdhFbwBpKVD3sgsOqEtCkB+FhDRJeucg==" spinCount="100000" sheet="1" objects="1" scenarios="1" formatColumns="0" formatRows="0" autoFilter="0"/>
  <autoFilter ref="C88:K19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105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85</v>
      </c>
    </row>
    <row r="4" spans="2:46" ht="24.95" customHeight="1">
      <c r="B4" s="20"/>
      <c r="D4" s="110" t="s">
        <v>109</v>
      </c>
      <c r="L4" s="20"/>
      <c r="M4" s="24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111" t="s">
        <v>16</v>
      </c>
      <c r="L6" s="20"/>
    </row>
    <row r="7" spans="2:46" ht="16.5" customHeight="1">
      <c r="B7" s="20"/>
      <c r="E7" s="370" t="str">
        <f>'Rekapitulace stavby'!K6</f>
        <v>Revitalizace ploch hřbitova, oprava objektu přípravny</v>
      </c>
      <c r="F7" s="371"/>
      <c r="G7" s="371"/>
      <c r="H7" s="371"/>
      <c r="L7" s="20"/>
    </row>
    <row r="8" spans="2:46" s="1" customFormat="1" ht="12" customHeight="1">
      <c r="B8" s="38"/>
      <c r="D8" s="111" t="s">
        <v>110</v>
      </c>
      <c r="I8" s="112"/>
      <c r="L8" s="38"/>
    </row>
    <row r="9" spans="2:46" s="1" customFormat="1" ht="36.950000000000003" customHeight="1">
      <c r="B9" s="38"/>
      <c r="E9" s="372" t="s">
        <v>1386</v>
      </c>
      <c r="F9" s="373"/>
      <c r="G9" s="373"/>
      <c r="H9" s="373"/>
      <c r="I9" s="112"/>
      <c r="L9" s="38"/>
    </row>
    <row r="10" spans="2:46" s="1" customFormat="1" ht="11.25">
      <c r="B10" s="38"/>
      <c r="I10" s="112"/>
      <c r="L10" s="38"/>
    </row>
    <row r="11" spans="2:46" s="1" customFormat="1" ht="12" customHeight="1">
      <c r="B11" s="38"/>
      <c r="D11" s="111" t="s">
        <v>18</v>
      </c>
      <c r="F11" s="17" t="s">
        <v>19</v>
      </c>
      <c r="I11" s="113" t="s">
        <v>20</v>
      </c>
      <c r="J11" s="17" t="s">
        <v>19</v>
      </c>
      <c r="L11" s="38"/>
    </row>
    <row r="12" spans="2:46" s="1" customFormat="1" ht="12" customHeight="1">
      <c r="B12" s="38"/>
      <c r="D12" s="111" t="s">
        <v>21</v>
      </c>
      <c r="F12" s="17" t="s">
        <v>22</v>
      </c>
      <c r="I12" s="113" t="s">
        <v>23</v>
      </c>
      <c r="J12" s="114" t="str">
        <f>'Rekapitulace stavby'!AN8</f>
        <v>4. 1. 2019</v>
      </c>
      <c r="L12" s="38"/>
    </row>
    <row r="13" spans="2:46" s="1" customFormat="1" ht="10.9" customHeight="1">
      <c r="B13" s="38"/>
      <c r="I13" s="112"/>
      <c r="L13" s="38"/>
    </row>
    <row r="14" spans="2:46" s="1" customFormat="1" ht="12" customHeight="1">
      <c r="B14" s="38"/>
      <c r="D14" s="111" t="s">
        <v>25</v>
      </c>
      <c r="I14" s="113" t="s">
        <v>26</v>
      </c>
      <c r="J14" s="17" t="s">
        <v>27</v>
      </c>
      <c r="L14" s="38"/>
    </row>
    <row r="15" spans="2:46" s="1" customFormat="1" ht="18" customHeight="1">
      <c r="B15" s="38"/>
      <c r="E15" s="17" t="s">
        <v>28</v>
      </c>
      <c r="I15" s="113" t="s">
        <v>29</v>
      </c>
      <c r="J15" s="17" t="s">
        <v>30</v>
      </c>
      <c r="L15" s="38"/>
    </row>
    <row r="16" spans="2:46" s="1" customFormat="1" ht="6.95" customHeight="1">
      <c r="B16" s="38"/>
      <c r="I16" s="112"/>
      <c r="L16" s="38"/>
    </row>
    <row r="17" spans="2:12" s="1" customFormat="1" ht="12" customHeight="1">
      <c r="B17" s="38"/>
      <c r="D17" s="111" t="s">
        <v>31</v>
      </c>
      <c r="I17" s="113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4" t="str">
        <f>'Rekapitulace stavby'!E14</f>
        <v>Vyplň údaj</v>
      </c>
      <c r="F18" s="375"/>
      <c r="G18" s="375"/>
      <c r="H18" s="375"/>
      <c r="I18" s="113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2"/>
      <c r="L19" s="38"/>
    </row>
    <row r="20" spans="2:12" s="1" customFormat="1" ht="12" customHeight="1">
      <c r="B20" s="38"/>
      <c r="D20" s="111" t="s">
        <v>33</v>
      </c>
      <c r="I20" s="113" t="s">
        <v>26</v>
      </c>
      <c r="J20" s="17" t="s">
        <v>34</v>
      </c>
      <c r="L20" s="38"/>
    </row>
    <row r="21" spans="2:12" s="1" customFormat="1" ht="18" customHeight="1">
      <c r="B21" s="38"/>
      <c r="E21" s="17" t="s">
        <v>35</v>
      </c>
      <c r="I21" s="113" t="s">
        <v>29</v>
      </c>
      <c r="J21" s="17" t="s">
        <v>19</v>
      </c>
      <c r="L21" s="38"/>
    </row>
    <row r="22" spans="2:12" s="1" customFormat="1" ht="6.95" customHeight="1">
      <c r="B22" s="38"/>
      <c r="I22" s="112"/>
      <c r="L22" s="38"/>
    </row>
    <row r="23" spans="2:12" s="1" customFormat="1" ht="12" customHeight="1">
      <c r="B23" s="38"/>
      <c r="D23" s="111" t="s">
        <v>37</v>
      </c>
      <c r="I23" s="113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>
      <c r="B24" s="38"/>
      <c r="E24" s="17" t="str">
        <f>IF('Rekapitulace stavby'!E20="","",'Rekapitulace stavby'!E20)</f>
        <v xml:space="preserve"> </v>
      </c>
      <c r="I24" s="113" t="s">
        <v>29</v>
      </c>
      <c r="J24" s="17" t="str">
        <f>IF('Rekapitulace stavby'!AN20="","",'Rekapitulace stavby'!AN20)</f>
        <v/>
      </c>
      <c r="L24" s="38"/>
    </row>
    <row r="25" spans="2:12" s="1" customFormat="1" ht="6.95" customHeight="1">
      <c r="B25" s="38"/>
      <c r="I25" s="112"/>
      <c r="L25" s="38"/>
    </row>
    <row r="26" spans="2:12" s="1" customFormat="1" ht="12" customHeight="1">
      <c r="B26" s="38"/>
      <c r="D26" s="111" t="s">
        <v>39</v>
      </c>
      <c r="I26" s="112"/>
      <c r="L26" s="38"/>
    </row>
    <row r="27" spans="2:12" s="7" customFormat="1" ht="16.5" customHeight="1">
      <c r="B27" s="115"/>
      <c r="E27" s="376" t="s">
        <v>19</v>
      </c>
      <c r="F27" s="376"/>
      <c r="G27" s="376"/>
      <c r="H27" s="376"/>
      <c r="I27" s="116"/>
      <c r="L27" s="115"/>
    </row>
    <row r="28" spans="2:12" s="1" customFormat="1" ht="6.95" customHeight="1">
      <c r="B28" s="38"/>
      <c r="I28" s="112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17"/>
      <c r="J29" s="56"/>
      <c r="K29" s="56"/>
      <c r="L29" s="38"/>
    </row>
    <row r="30" spans="2:12" s="1" customFormat="1" ht="25.35" customHeight="1">
      <c r="B30" s="38"/>
      <c r="D30" s="118" t="s">
        <v>41</v>
      </c>
      <c r="I30" s="112"/>
      <c r="J30" s="119">
        <f>ROUND(J91, 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14.45" customHeight="1">
      <c r="B32" s="38"/>
      <c r="F32" s="120" t="s">
        <v>43</v>
      </c>
      <c r="I32" s="121" t="s">
        <v>42</v>
      </c>
      <c r="J32" s="120" t="s">
        <v>44</v>
      </c>
      <c r="L32" s="38"/>
    </row>
    <row r="33" spans="2:12" s="1" customFormat="1" ht="14.45" customHeight="1">
      <c r="B33" s="38"/>
      <c r="D33" s="111" t="s">
        <v>45</v>
      </c>
      <c r="E33" s="111" t="s">
        <v>46</v>
      </c>
      <c r="F33" s="122">
        <f>ROUND((SUM(BE91:BE169)),  2)</f>
        <v>0</v>
      </c>
      <c r="I33" s="123">
        <v>0.21</v>
      </c>
      <c r="J33" s="122">
        <f>ROUND(((SUM(BE91:BE169))*I33),  2)</f>
        <v>0</v>
      </c>
      <c r="L33" s="38"/>
    </row>
    <row r="34" spans="2:12" s="1" customFormat="1" ht="14.45" customHeight="1">
      <c r="B34" s="38"/>
      <c r="E34" s="111" t="s">
        <v>47</v>
      </c>
      <c r="F34" s="122">
        <f>ROUND((SUM(BF91:BF169)),  2)</f>
        <v>0</v>
      </c>
      <c r="I34" s="123">
        <v>0.15</v>
      </c>
      <c r="J34" s="122">
        <f>ROUND(((SUM(BF91:BF169))*I34),  2)</f>
        <v>0</v>
      </c>
      <c r="L34" s="38"/>
    </row>
    <row r="35" spans="2:12" s="1" customFormat="1" ht="14.45" hidden="1" customHeight="1">
      <c r="B35" s="38"/>
      <c r="E35" s="111" t="s">
        <v>48</v>
      </c>
      <c r="F35" s="122">
        <f>ROUND((SUM(BG91:BG169)),  2)</f>
        <v>0</v>
      </c>
      <c r="I35" s="123">
        <v>0.21</v>
      </c>
      <c r="J35" s="122">
        <f>0</f>
        <v>0</v>
      </c>
      <c r="L35" s="38"/>
    </row>
    <row r="36" spans="2:12" s="1" customFormat="1" ht="14.45" hidden="1" customHeight="1">
      <c r="B36" s="38"/>
      <c r="E36" s="111" t="s">
        <v>49</v>
      </c>
      <c r="F36" s="122">
        <f>ROUND((SUM(BH91:BH169)),  2)</f>
        <v>0</v>
      </c>
      <c r="I36" s="123">
        <v>0.15</v>
      </c>
      <c r="J36" s="122">
        <f>0</f>
        <v>0</v>
      </c>
      <c r="L36" s="38"/>
    </row>
    <row r="37" spans="2:12" s="1" customFormat="1" ht="14.45" hidden="1" customHeight="1">
      <c r="B37" s="38"/>
      <c r="E37" s="111" t="s">
        <v>50</v>
      </c>
      <c r="F37" s="122">
        <f>ROUND((SUM(BI91:BI169)),  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2"/>
      <c r="L38" s="38"/>
    </row>
    <row r="39" spans="2:12" s="1" customFormat="1" ht="25.35" customHeight="1">
      <c r="B39" s="38"/>
      <c r="C39" s="124"/>
      <c r="D39" s="125" t="s">
        <v>51</v>
      </c>
      <c r="E39" s="126"/>
      <c r="F39" s="126"/>
      <c r="G39" s="127" t="s">
        <v>52</v>
      </c>
      <c r="H39" s="128" t="s">
        <v>53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38"/>
    </row>
    <row r="44" spans="2:12" s="1" customFormat="1" ht="6.95" customHeight="1"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38"/>
    </row>
    <row r="45" spans="2:12" s="1" customFormat="1" ht="24.95" customHeight="1">
      <c r="B45" s="34"/>
      <c r="C45" s="23" t="s">
        <v>112</v>
      </c>
      <c r="D45" s="35"/>
      <c r="E45" s="35"/>
      <c r="F45" s="35"/>
      <c r="G45" s="35"/>
      <c r="H45" s="35"/>
      <c r="I45" s="112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12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16.5" customHeight="1">
      <c r="B48" s="34"/>
      <c r="C48" s="35"/>
      <c r="D48" s="35"/>
      <c r="E48" s="377" t="str">
        <f>E7</f>
        <v>Revitalizace ploch hřbitova, oprava objektu přípravny</v>
      </c>
      <c r="F48" s="378"/>
      <c r="G48" s="378"/>
      <c r="H48" s="378"/>
      <c r="I48" s="112"/>
      <c r="J48" s="35"/>
      <c r="K48" s="35"/>
      <c r="L48" s="38"/>
    </row>
    <row r="49" spans="2:47" s="1" customFormat="1" ht="12" customHeight="1">
      <c r="B49" s="34"/>
      <c r="C49" s="29" t="s">
        <v>110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47" s="1" customFormat="1" ht="16.5" customHeight="1">
      <c r="B50" s="34"/>
      <c r="C50" s="35"/>
      <c r="D50" s="35"/>
      <c r="E50" s="346" t="str">
        <f>E9</f>
        <v>SO 04 - Zpevněné plochy</v>
      </c>
      <c r="F50" s="345"/>
      <c r="G50" s="345"/>
      <c r="H50" s="345"/>
      <c r="I50" s="112"/>
      <c r="J50" s="35"/>
      <c r="K50" s="35"/>
      <c r="L50" s="38"/>
    </row>
    <row r="51" spans="2:47" s="1" customFormat="1" ht="6.95" customHeight="1">
      <c r="B51" s="34"/>
      <c r="C51" s="35"/>
      <c r="D51" s="35"/>
      <c r="E51" s="35"/>
      <c r="F51" s="35"/>
      <c r="G51" s="35"/>
      <c r="H51" s="35"/>
      <c r="I51" s="112"/>
      <c r="J51" s="35"/>
      <c r="K51" s="35"/>
      <c r="L51" s="38"/>
    </row>
    <row r="52" spans="2:47" s="1" customFormat="1" ht="12" customHeight="1">
      <c r="B52" s="34"/>
      <c r="C52" s="29" t="s">
        <v>21</v>
      </c>
      <c r="D52" s="35"/>
      <c r="E52" s="35"/>
      <c r="F52" s="27" t="str">
        <f>F12</f>
        <v>Šenov u Nového Jičína</v>
      </c>
      <c r="G52" s="35"/>
      <c r="H52" s="35"/>
      <c r="I52" s="113" t="s">
        <v>23</v>
      </c>
      <c r="J52" s="55" t="str">
        <f>IF(J12="","",J12)</f>
        <v>4. 1. 2019</v>
      </c>
      <c r="K52" s="35"/>
      <c r="L52" s="38"/>
    </row>
    <row r="53" spans="2:47" s="1" customFormat="1" ht="6.95" customHeight="1">
      <c r="B53" s="34"/>
      <c r="C53" s="35"/>
      <c r="D53" s="35"/>
      <c r="E53" s="35"/>
      <c r="F53" s="35"/>
      <c r="G53" s="35"/>
      <c r="H53" s="35"/>
      <c r="I53" s="112"/>
      <c r="J53" s="35"/>
      <c r="K53" s="35"/>
      <c r="L53" s="38"/>
    </row>
    <row r="54" spans="2:47" s="1" customFormat="1" ht="13.7" customHeight="1">
      <c r="B54" s="34"/>
      <c r="C54" s="29" t="s">
        <v>25</v>
      </c>
      <c r="D54" s="35"/>
      <c r="E54" s="35"/>
      <c r="F54" s="27" t="str">
        <f>E15</f>
        <v>Obec Šenov u Nového Jičína</v>
      </c>
      <c r="G54" s="35"/>
      <c r="H54" s="35"/>
      <c r="I54" s="113" t="s">
        <v>33</v>
      </c>
      <c r="J54" s="32" t="str">
        <f>E21</f>
        <v>Ing. arch. Zdeněk Tupý</v>
      </c>
      <c r="K54" s="35"/>
      <c r="L54" s="38"/>
    </row>
    <row r="55" spans="2:47" s="1" customFormat="1" ht="13.7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13" t="s">
        <v>37</v>
      </c>
      <c r="J55" s="32" t="str">
        <f>E24</f>
        <v xml:space="preserve"> </v>
      </c>
      <c r="K55" s="35"/>
      <c r="L55" s="38"/>
    </row>
    <row r="56" spans="2:47" s="1" customFormat="1" ht="10.35" customHeight="1">
      <c r="B56" s="34"/>
      <c r="C56" s="35"/>
      <c r="D56" s="35"/>
      <c r="E56" s="35"/>
      <c r="F56" s="35"/>
      <c r="G56" s="35"/>
      <c r="H56" s="35"/>
      <c r="I56" s="112"/>
      <c r="J56" s="35"/>
      <c r="K56" s="35"/>
      <c r="L56" s="38"/>
    </row>
    <row r="57" spans="2:47" s="1" customFormat="1" ht="29.25" customHeight="1">
      <c r="B57" s="34"/>
      <c r="C57" s="138" t="s">
        <v>113</v>
      </c>
      <c r="D57" s="139"/>
      <c r="E57" s="139"/>
      <c r="F57" s="139"/>
      <c r="G57" s="139"/>
      <c r="H57" s="139"/>
      <c r="I57" s="140"/>
      <c r="J57" s="141" t="s">
        <v>114</v>
      </c>
      <c r="K57" s="139"/>
      <c r="L57" s="38"/>
    </row>
    <row r="58" spans="2:47" s="1" customFormat="1" ht="10.35" customHeight="1">
      <c r="B58" s="34"/>
      <c r="C58" s="35"/>
      <c r="D58" s="35"/>
      <c r="E58" s="35"/>
      <c r="F58" s="35"/>
      <c r="G58" s="35"/>
      <c r="H58" s="35"/>
      <c r="I58" s="112"/>
      <c r="J58" s="35"/>
      <c r="K58" s="35"/>
      <c r="L58" s="38"/>
    </row>
    <row r="59" spans="2:47" s="1" customFormat="1" ht="22.9" customHeight="1">
      <c r="B59" s="34"/>
      <c r="C59" s="142" t="s">
        <v>73</v>
      </c>
      <c r="D59" s="35"/>
      <c r="E59" s="35"/>
      <c r="F59" s="35"/>
      <c r="G59" s="35"/>
      <c r="H59" s="35"/>
      <c r="I59" s="112"/>
      <c r="J59" s="73">
        <f>J91</f>
        <v>0</v>
      </c>
      <c r="K59" s="35"/>
      <c r="L59" s="38"/>
      <c r="AU59" s="17" t="s">
        <v>115</v>
      </c>
    </row>
    <row r="60" spans="2:47" s="8" customFormat="1" ht="24.95" customHeight="1">
      <c r="B60" s="143"/>
      <c r="C60" s="144"/>
      <c r="D60" s="145" t="s">
        <v>116</v>
      </c>
      <c r="E60" s="146"/>
      <c r="F60" s="146"/>
      <c r="G60" s="146"/>
      <c r="H60" s="146"/>
      <c r="I60" s="147"/>
      <c r="J60" s="148">
        <f>J92</f>
        <v>0</v>
      </c>
      <c r="K60" s="144"/>
      <c r="L60" s="149"/>
    </row>
    <row r="61" spans="2:47" s="9" customFormat="1" ht="19.899999999999999" customHeight="1">
      <c r="B61" s="150"/>
      <c r="C61" s="94"/>
      <c r="D61" s="151" t="s">
        <v>117</v>
      </c>
      <c r="E61" s="152"/>
      <c r="F61" s="152"/>
      <c r="G61" s="152"/>
      <c r="H61" s="152"/>
      <c r="I61" s="153"/>
      <c r="J61" s="154">
        <f>J93</f>
        <v>0</v>
      </c>
      <c r="K61" s="94"/>
      <c r="L61" s="155"/>
    </row>
    <row r="62" spans="2:47" s="9" customFormat="1" ht="19.899999999999999" customHeight="1">
      <c r="B62" s="150"/>
      <c r="C62" s="94"/>
      <c r="D62" s="151" t="s">
        <v>1387</v>
      </c>
      <c r="E62" s="152"/>
      <c r="F62" s="152"/>
      <c r="G62" s="152"/>
      <c r="H62" s="152"/>
      <c r="I62" s="153"/>
      <c r="J62" s="154">
        <f>J121</f>
        <v>0</v>
      </c>
      <c r="K62" s="94"/>
      <c r="L62" s="155"/>
    </row>
    <row r="63" spans="2:47" s="9" customFormat="1" ht="19.899999999999999" customHeight="1">
      <c r="B63" s="150"/>
      <c r="C63" s="94"/>
      <c r="D63" s="151" t="s">
        <v>1388</v>
      </c>
      <c r="E63" s="152"/>
      <c r="F63" s="152"/>
      <c r="G63" s="152"/>
      <c r="H63" s="152"/>
      <c r="I63" s="153"/>
      <c r="J63" s="154">
        <f>J135</f>
        <v>0</v>
      </c>
      <c r="K63" s="94"/>
      <c r="L63" s="155"/>
    </row>
    <row r="64" spans="2:47" s="9" customFormat="1" ht="19.899999999999999" customHeight="1">
      <c r="B64" s="150"/>
      <c r="C64" s="94"/>
      <c r="D64" s="151" t="s">
        <v>1389</v>
      </c>
      <c r="E64" s="152"/>
      <c r="F64" s="152"/>
      <c r="G64" s="152"/>
      <c r="H64" s="152"/>
      <c r="I64" s="153"/>
      <c r="J64" s="154">
        <f>J143</f>
        <v>0</v>
      </c>
      <c r="K64" s="94"/>
      <c r="L64" s="155"/>
    </row>
    <row r="65" spans="2:12" s="9" customFormat="1" ht="19.899999999999999" customHeight="1">
      <c r="B65" s="150"/>
      <c r="C65" s="94"/>
      <c r="D65" s="151" t="s">
        <v>1390</v>
      </c>
      <c r="E65" s="152"/>
      <c r="F65" s="152"/>
      <c r="G65" s="152"/>
      <c r="H65" s="152"/>
      <c r="I65" s="153"/>
      <c r="J65" s="154">
        <f>J151</f>
        <v>0</v>
      </c>
      <c r="K65" s="94"/>
      <c r="L65" s="155"/>
    </row>
    <row r="66" spans="2:12" s="9" customFormat="1" ht="19.899999999999999" customHeight="1">
      <c r="B66" s="150"/>
      <c r="C66" s="94"/>
      <c r="D66" s="151" t="s">
        <v>297</v>
      </c>
      <c r="E66" s="152"/>
      <c r="F66" s="152"/>
      <c r="G66" s="152"/>
      <c r="H66" s="152"/>
      <c r="I66" s="153"/>
      <c r="J66" s="154">
        <f>J156</f>
        <v>0</v>
      </c>
      <c r="K66" s="94"/>
      <c r="L66" s="155"/>
    </row>
    <row r="67" spans="2:12" s="8" customFormat="1" ht="24.95" customHeight="1">
      <c r="B67" s="143"/>
      <c r="C67" s="144"/>
      <c r="D67" s="145" t="s">
        <v>120</v>
      </c>
      <c r="E67" s="146"/>
      <c r="F67" s="146"/>
      <c r="G67" s="146"/>
      <c r="H67" s="146"/>
      <c r="I67" s="147"/>
      <c r="J67" s="148">
        <f>J158</f>
        <v>0</v>
      </c>
      <c r="K67" s="144"/>
      <c r="L67" s="149"/>
    </row>
    <row r="68" spans="2:12" s="9" customFormat="1" ht="19.899999999999999" customHeight="1">
      <c r="B68" s="150"/>
      <c r="C68" s="94"/>
      <c r="D68" s="151" t="s">
        <v>123</v>
      </c>
      <c r="E68" s="152"/>
      <c r="F68" s="152"/>
      <c r="G68" s="152"/>
      <c r="H68" s="152"/>
      <c r="I68" s="153"/>
      <c r="J68" s="154">
        <f>J159</f>
        <v>0</v>
      </c>
      <c r="K68" s="94"/>
      <c r="L68" s="155"/>
    </row>
    <row r="69" spans="2:12" s="8" customFormat="1" ht="24.95" customHeight="1">
      <c r="B69" s="143"/>
      <c r="C69" s="144"/>
      <c r="D69" s="145" t="s">
        <v>124</v>
      </c>
      <c r="E69" s="146"/>
      <c r="F69" s="146"/>
      <c r="G69" s="146"/>
      <c r="H69" s="146"/>
      <c r="I69" s="147"/>
      <c r="J69" s="148">
        <f>J163</f>
        <v>0</v>
      </c>
      <c r="K69" s="144"/>
      <c r="L69" s="149"/>
    </row>
    <row r="70" spans="2:12" s="9" customFormat="1" ht="19.899999999999999" customHeight="1">
      <c r="B70" s="150"/>
      <c r="C70" s="94"/>
      <c r="D70" s="151" t="s">
        <v>1391</v>
      </c>
      <c r="E70" s="152"/>
      <c r="F70" s="152"/>
      <c r="G70" s="152"/>
      <c r="H70" s="152"/>
      <c r="I70" s="153"/>
      <c r="J70" s="154">
        <f>J164</f>
        <v>0</v>
      </c>
      <c r="K70" s="94"/>
      <c r="L70" s="155"/>
    </row>
    <row r="71" spans="2:12" s="9" customFormat="1" ht="19.899999999999999" customHeight="1">
      <c r="B71" s="150"/>
      <c r="C71" s="94"/>
      <c r="D71" s="151" t="s">
        <v>125</v>
      </c>
      <c r="E71" s="152"/>
      <c r="F71" s="152"/>
      <c r="G71" s="152"/>
      <c r="H71" s="152"/>
      <c r="I71" s="153"/>
      <c r="J71" s="154">
        <f>J166</f>
        <v>0</v>
      </c>
      <c r="K71" s="94"/>
      <c r="L71" s="155"/>
    </row>
    <row r="72" spans="2:12" s="1" customFormat="1" ht="21.75" customHeight="1">
      <c r="B72" s="34"/>
      <c r="C72" s="35"/>
      <c r="D72" s="35"/>
      <c r="E72" s="35"/>
      <c r="F72" s="35"/>
      <c r="G72" s="35"/>
      <c r="H72" s="35"/>
      <c r="I72" s="112"/>
      <c r="J72" s="35"/>
      <c r="K72" s="35"/>
      <c r="L72" s="38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4"/>
      <c r="J73" s="47"/>
      <c r="K73" s="47"/>
      <c r="L73" s="38"/>
    </row>
    <row r="77" spans="2:12" s="1" customFormat="1" ht="6.95" customHeight="1">
      <c r="B77" s="48"/>
      <c r="C77" s="49"/>
      <c r="D77" s="49"/>
      <c r="E77" s="49"/>
      <c r="F77" s="49"/>
      <c r="G77" s="49"/>
      <c r="H77" s="49"/>
      <c r="I77" s="137"/>
      <c r="J77" s="49"/>
      <c r="K77" s="49"/>
      <c r="L77" s="38"/>
    </row>
    <row r="78" spans="2:12" s="1" customFormat="1" ht="24.95" customHeight="1">
      <c r="B78" s="34"/>
      <c r="C78" s="23" t="s">
        <v>127</v>
      </c>
      <c r="D78" s="35"/>
      <c r="E78" s="35"/>
      <c r="F78" s="35"/>
      <c r="G78" s="35"/>
      <c r="H78" s="35"/>
      <c r="I78" s="112"/>
      <c r="J78" s="35"/>
      <c r="K78" s="35"/>
      <c r="L78" s="38"/>
    </row>
    <row r="79" spans="2:12" s="1" customFormat="1" ht="6.95" customHeight="1">
      <c r="B79" s="34"/>
      <c r="C79" s="35"/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12" customHeight="1">
      <c r="B80" s="34"/>
      <c r="C80" s="29" t="s">
        <v>16</v>
      </c>
      <c r="D80" s="35"/>
      <c r="E80" s="35"/>
      <c r="F80" s="35"/>
      <c r="G80" s="35"/>
      <c r="H80" s="35"/>
      <c r="I80" s="112"/>
      <c r="J80" s="35"/>
      <c r="K80" s="35"/>
      <c r="L80" s="38"/>
    </row>
    <row r="81" spans="2:65" s="1" customFormat="1" ht="16.5" customHeight="1">
      <c r="B81" s="34"/>
      <c r="C81" s="35"/>
      <c r="D81" s="35"/>
      <c r="E81" s="377" t="str">
        <f>E7</f>
        <v>Revitalizace ploch hřbitova, oprava objektu přípravny</v>
      </c>
      <c r="F81" s="378"/>
      <c r="G81" s="378"/>
      <c r="H81" s="378"/>
      <c r="I81" s="112"/>
      <c r="J81" s="35"/>
      <c r="K81" s="35"/>
      <c r="L81" s="38"/>
    </row>
    <row r="82" spans="2:65" s="1" customFormat="1" ht="12" customHeight="1">
      <c r="B82" s="34"/>
      <c r="C82" s="29" t="s">
        <v>110</v>
      </c>
      <c r="D82" s="35"/>
      <c r="E82" s="35"/>
      <c r="F82" s="35"/>
      <c r="G82" s="35"/>
      <c r="H82" s="35"/>
      <c r="I82" s="112"/>
      <c r="J82" s="35"/>
      <c r="K82" s="35"/>
      <c r="L82" s="38"/>
    </row>
    <row r="83" spans="2:65" s="1" customFormat="1" ht="16.5" customHeight="1">
      <c r="B83" s="34"/>
      <c r="C83" s="35"/>
      <c r="D83" s="35"/>
      <c r="E83" s="346" t="str">
        <f>E9</f>
        <v>SO 04 - Zpevněné plochy</v>
      </c>
      <c r="F83" s="345"/>
      <c r="G83" s="345"/>
      <c r="H83" s="345"/>
      <c r="I83" s="112"/>
      <c r="J83" s="35"/>
      <c r="K83" s="35"/>
      <c r="L83" s="38"/>
    </row>
    <row r="84" spans="2:65" s="1" customFormat="1" ht="6.9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65" s="1" customFormat="1" ht="12" customHeight="1">
      <c r="B85" s="34"/>
      <c r="C85" s="29" t="s">
        <v>21</v>
      </c>
      <c r="D85" s="35"/>
      <c r="E85" s="35"/>
      <c r="F85" s="27" t="str">
        <f>F12</f>
        <v>Šenov u Nového Jičína</v>
      </c>
      <c r="G85" s="35"/>
      <c r="H85" s="35"/>
      <c r="I85" s="113" t="s">
        <v>23</v>
      </c>
      <c r="J85" s="55" t="str">
        <f>IF(J12="","",J12)</f>
        <v>4. 1. 2019</v>
      </c>
      <c r="K85" s="35"/>
      <c r="L85" s="38"/>
    </row>
    <row r="86" spans="2:65" s="1" customFormat="1" ht="6.95" customHeight="1">
      <c r="B86" s="34"/>
      <c r="C86" s="35"/>
      <c r="D86" s="35"/>
      <c r="E86" s="35"/>
      <c r="F86" s="35"/>
      <c r="G86" s="35"/>
      <c r="H86" s="35"/>
      <c r="I86" s="112"/>
      <c r="J86" s="35"/>
      <c r="K86" s="35"/>
      <c r="L86" s="38"/>
    </row>
    <row r="87" spans="2:65" s="1" customFormat="1" ht="13.7" customHeight="1">
      <c r="B87" s="34"/>
      <c r="C87" s="29" t="s">
        <v>25</v>
      </c>
      <c r="D87" s="35"/>
      <c r="E87" s="35"/>
      <c r="F87" s="27" t="str">
        <f>E15</f>
        <v>Obec Šenov u Nového Jičína</v>
      </c>
      <c r="G87" s="35"/>
      <c r="H87" s="35"/>
      <c r="I87" s="113" t="s">
        <v>33</v>
      </c>
      <c r="J87" s="32" t="str">
        <f>E21</f>
        <v>Ing. arch. Zdeněk Tupý</v>
      </c>
      <c r="K87" s="35"/>
      <c r="L87" s="38"/>
    </row>
    <row r="88" spans="2:65" s="1" customFormat="1" ht="13.7" customHeight="1">
      <c r="B88" s="34"/>
      <c r="C88" s="29" t="s">
        <v>31</v>
      </c>
      <c r="D88" s="35"/>
      <c r="E88" s="35"/>
      <c r="F88" s="27" t="str">
        <f>IF(E18="","",E18)</f>
        <v>Vyplň údaj</v>
      </c>
      <c r="G88" s="35"/>
      <c r="H88" s="35"/>
      <c r="I88" s="113" t="s">
        <v>37</v>
      </c>
      <c r="J88" s="32" t="str">
        <f>E24</f>
        <v xml:space="preserve"> </v>
      </c>
      <c r="K88" s="35"/>
      <c r="L88" s="38"/>
    </row>
    <row r="89" spans="2:65" s="1" customFormat="1" ht="10.35" customHeight="1">
      <c r="B89" s="34"/>
      <c r="C89" s="35"/>
      <c r="D89" s="35"/>
      <c r="E89" s="35"/>
      <c r="F89" s="35"/>
      <c r="G89" s="35"/>
      <c r="H89" s="35"/>
      <c r="I89" s="112"/>
      <c r="J89" s="35"/>
      <c r="K89" s="35"/>
      <c r="L89" s="38"/>
    </row>
    <row r="90" spans="2:65" s="10" customFormat="1" ht="29.25" customHeight="1">
      <c r="B90" s="156"/>
      <c r="C90" s="157" t="s">
        <v>128</v>
      </c>
      <c r="D90" s="158" t="s">
        <v>60</v>
      </c>
      <c r="E90" s="158" t="s">
        <v>56</v>
      </c>
      <c r="F90" s="158" t="s">
        <v>57</v>
      </c>
      <c r="G90" s="158" t="s">
        <v>129</v>
      </c>
      <c r="H90" s="158" t="s">
        <v>130</v>
      </c>
      <c r="I90" s="159" t="s">
        <v>131</v>
      </c>
      <c r="J90" s="158" t="s">
        <v>114</v>
      </c>
      <c r="K90" s="160" t="s">
        <v>132</v>
      </c>
      <c r="L90" s="161"/>
      <c r="M90" s="64" t="s">
        <v>19</v>
      </c>
      <c r="N90" s="65" t="s">
        <v>45</v>
      </c>
      <c r="O90" s="65" t="s">
        <v>133</v>
      </c>
      <c r="P90" s="65" t="s">
        <v>134</v>
      </c>
      <c r="Q90" s="65" t="s">
        <v>135</v>
      </c>
      <c r="R90" s="65" t="s">
        <v>136</v>
      </c>
      <c r="S90" s="65" t="s">
        <v>137</v>
      </c>
      <c r="T90" s="66" t="s">
        <v>138</v>
      </c>
    </row>
    <row r="91" spans="2:65" s="1" customFormat="1" ht="22.9" customHeight="1">
      <c r="B91" s="34"/>
      <c r="C91" s="71" t="s">
        <v>139</v>
      </c>
      <c r="D91" s="35"/>
      <c r="E91" s="35"/>
      <c r="F91" s="35"/>
      <c r="G91" s="35"/>
      <c r="H91" s="35"/>
      <c r="I91" s="112"/>
      <c r="J91" s="162">
        <f>BK91</f>
        <v>0</v>
      </c>
      <c r="K91" s="35"/>
      <c r="L91" s="38"/>
      <c r="M91" s="67"/>
      <c r="N91" s="68"/>
      <c r="O91" s="68"/>
      <c r="P91" s="163">
        <f>P92+P158+P163</f>
        <v>0</v>
      </c>
      <c r="Q91" s="68"/>
      <c r="R91" s="163">
        <f>R92+R158+R163</f>
        <v>22.685704737376</v>
      </c>
      <c r="S91" s="68"/>
      <c r="T91" s="164">
        <f>T92+T158+T163</f>
        <v>7.26</v>
      </c>
      <c r="AT91" s="17" t="s">
        <v>74</v>
      </c>
      <c r="AU91" s="17" t="s">
        <v>115</v>
      </c>
      <c r="BK91" s="165">
        <f>BK92+BK158+BK163</f>
        <v>0</v>
      </c>
    </row>
    <row r="92" spans="2:65" s="11" customFormat="1" ht="25.9" customHeight="1">
      <c r="B92" s="166"/>
      <c r="C92" s="167"/>
      <c r="D92" s="168" t="s">
        <v>74</v>
      </c>
      <c r="E92" s="169" t="s">
        <v>140</v>
      </c>
      <c r="F92" s="169" t="s">
        <v>141</v>
      </c>
      <c r="G92" s="167"/>
      <c r="H92" s="167"/>
      <c r="I92" s="170"/>
      <c r="J92" s="171">
        <f>BK92</f>
        <v>0</v>
      </c>
      <c r="K92" s="167"/>
      <c r="L92" s="172"/>
      <c r="M92" s="173"/>
      <c r="N92" s="174"/>
      <c r="O92" s="174"/>
      <c r="P92" s="175">
        <f>P93+P121+P135+P143+P151+P156</f>
        <v>0</v>
      </c>
      <c r="Q92" s="174"/>
      <c r="R92" s="175">
        <f>R93+R121+R135+R143+R151+R156</f>
        <v>22.685704737376</v>
      </c>
      <c r="S92" s="174"/>
      <c r="T92" s="176">
        <f>T93+T121+T135+T143+T151+T156</f>
        <v>7.26</v>
      </c>
      <c r="AR92" s="177" t="s">
        <v>83</v>
      </c>
      <c r="AT92" s="178" t="s">
        <v>74</v>
      </c>
      <c r="AU92" s="178" t="s">
        <v>75</v>
      </c>
      <c r="AY92" s="177" t="s">
        <v>142</v>
      </c>
      <c r="BK92" s="179">
        <f>BK93+BK121+BK135+BK143+BK151+BK156</f>
        <v>0</v>
      </c>
    </row>
    <row r="93" spans="2:65" s="11" customFormat="1" ht="22.9" customHeight="1">
      <c r="B93" s="166"/>
      <c r="C93" s="167"/>
      <c r="D93" s="168" t="s">
        <v>74</v>
      </c>
      <c r="E93" s="180" t="s">
        <v>83</v>
      </c>
      <c r="F93" s="180" t="s">
        <v>143</v>
      </c>
      <c r="G93" s="167"/>
      <c r="H93" s="167"/>
      <c r="I93" s="170"/>
      <c r="J93" s="181">
        <f>BK93</f>
        <v>0</v>
      </c>
      <c r="K93" s="167"/>
      <c r="L93" s="172"/>
      <c r="M93" s="173"/>
      <c r="N93" s="174"/>
      <c r="O93" s="174"/>
      <c r="P93" s="175">
        <f>SUM(P94:P120)</f>
        <v>0</v>
      </c>
      <c r="Q93" s="174"/>
      <c r="R93" s="175">
        <f>SUM(R94:R120)</f>
        <v>1.643</v>
      </c>
      <c r="S93" s="174"/>
      <c r="T93" s="176">
        <f>SUM(T94:T120)</f>
        <v>0</v>
      </c>
      <c r="AR93" s="177" t="s">
        <v>83</v>
      </c>
      <c r="AT93" s="178" t="s">
        <v>74</v>
      </c>
      <c r="AU93" s="178" t="s">
        <v>83</v>
      </c>
      <c r="AY93" s="177" t="s">
        <v>142</v>
      </c>
      <c r="BK93" s="179">
        <f>SUM(BK94:BK120)</f>
        <v>0</v>
      </c>
    </row>
    <row r="94" spans="2:65" s="1" customFormat="1" ht="16.5" customHeight="1">
      <c r="B94" s="34"/>
      <c r="C94" s="182" t="s">
        <v>83</v>
      </c>
      <c r="D94" s="182" t="s">
        <v>144</v>
      </c>
      <c r="E94" s="183" t="s">
        <v>1392</v>
      </c>
      <c r="F94" s="184" t="s">
        <v>1393</v>
      </c>
      <c r="G94" s="185" t="s">
        <v>173</v>
      </c>
      <c r="H94" s="186">
        <v>2.8969999999999998</v>
      </c>
      <c r="I94" s="187"/>
      <c r="J94" s="188">
        <f>ROUND(I94*H94,2)</f>
        <v>0</v>
      </c>
      <c r="K94" s="184" t="s">
        <v>19</v>
      </c>
      <c r="L94" s="38"/>
      <c r="M94" s="189" t="s">
        <v>19</v>
      </c>
      <c r="N94" s="190" t="s">
        <v>46</v>
      </c>
      <c r="O94" s="60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17" t="s">
        <v>149</v>
      </c>
      <c r="AT94" s="17" t="s">
        <v>144</v>
      </c>
      <c r="AU94" s="17" t="s">
        <v>85</v>
      </c>
      <c r="AY94" s="17" t="s">
        <v>142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7" t="s">
        <v>83</v>
      </c>
      <c r="BK94" s="193">
        <f>ROUND(I94*H94,2)</f>
        <v>0</v>
      </c>
      <c r="BL94" s="17" t="s">
        <v>149</v>
      </c>
      <c r="BM94" s="17" t="s">
        <v>1394</v>
      </c>
    </row>
    <row r="95" spans="2:65" s="12" customFormat="1" ht="11.25">
      <c r="B95" s="194"/>
      <c r="C95" s="195"/>
      <c r="D95" s="196" t="s">
        <v>151</v>
      </c>
      <c r="E95" s="197" t="s">
        <v>19</v>
      </c>
      <c r="F95" s="198" t="s">
        <v>1395</v>
      </c>
      <c r="G95" s="195"/>
      <c r="H95" s="199">
        <v>6.3620000000000001</v>
      </c>
      <c r="I95" s="200"/>
      <c r="J95" s="195"/>
      <c r="K95" s="195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151</v>
      </c>
      <c r="AU95" s="205" t="s">
        <v>85</v>
      </c>
      <c r="AV95" s="12" t="s">
        <v>85</v>
      </c>
      <c r="AW95" s="12" t="s">
        <v>36</v>
      </c>
      <c r="AX95" s="12" t="s">
        <v>75</v>
      </c>
      <c r="AY95" s="205" t="s">
        <v>142</v>
      </c>
    </row>
    <row r="96" spans="2:65" s="12" customFormat="1" ht="11.25">
      <c r="B96" s="194"/>
      <c r="C96" s="195"/>
      <c r="D96" s="196" t="s">
        <v>151</v>
      </c>
      <c r="E96" s="197" t="s">
        <v>19</v>
      </c>
      <c r="F96" s="198" t="s">
        <v>1396</v>
      </c>
      <c r="G96" s="195"/>
      <c r="H96" s="199">
        <v>-3.4649999999999999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151</v>
      </c>
      <c r="AU96" s="205" t="s">
        <v>85</v>
      </c>
      <c r="AV96" s="12" t="s">
        <v>85</v>
      </c>
      <c r="AW96" s="12" t="s">
        <v>36</v>
      </c>
      <c r="AX96" s="12" t="s">
        <v>75</v>
      </c>
      <c r="AY96" s="205" t="s">
        <v>142</v>
      </c>
    </row>
    <row r="97" spans="2:65" s="13" customFormat="1" ht="11.25">
      <c r="B97" s="206"/>
      <c r="C97" s="207"/>
      <c r="D97" s="196" t="s">
        <v>151</v>
      </c>
      <c r="E97" s="208" t="s">
        <v>19</v>
      </c>
      <c r="F97" s="209" t="s">
        <v>154</v>
      </c>
      <c r="G97" s="207"/>
      <c r="H97" s="210">
        <v>2.8969999999999998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151</v>
      </c>
      <c r="AU97" s="216" t="s">
        <v>85</v>
      </c>
      <c r="AV97" s="13" t="s">
        <v>149</v>
      </c>
      <c r="AW97" s="13" t="s">
        <v>36</v>
      </c>
      <c r="AX97" s="13" t="s">
        <v>83</v>
      </c>
      <c r="AY97" s="216" t="s">
        <v>142</v>
      </c>
    </row>
    <row r="98" spans="2:65" s="1" customFormat="1" ht="16.5" customHeight="1">
      <c r="B98" s="34"/>
      <c r="C98" s="182" t="s">
        <v>85</v>
      </c>
      <c r="D98" s="182" t="s">
        <v>144</v>
      </c>
      <c r="E98" s="183" t="s">
        <v>1397</v>
      </c>
      <c r="F98" s="184" t="s">
        <v>1398</v>
      </c>
      <c r="G98" s="185" t="s">
        <v>173</v>
      </c>
      <c r="H98" s="186">
        <v>5.1999999999999998E-2</v>
      </c>
      <c r="I98" s="187"/>
      <c r="J98" s="188">
        <f>ROUND(I98*H98,2)</f>
        <v>0</v>
      </c>
      <c r="K98" s="184" t="s">
        <v>19</v>
      </c>
      <c r="L98" s="38"/>
      <c r="M98" s="189" t="s">
        <v>19</v>
      </c>
      <c r="N98" s="190" t="s">
        <v>46</v>
      </c>
      <c r="O98" s="60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7" t="s">
        <v>149</v>
      </c>
      <c r="AT98" s="17" t="s">
        <v>144</v>
      </c>
      <c r="AU98" s="17" t="s">
        <v>85</v>
      </c>
      <c r="AY98" s="17" t="s">
        <v>142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7" t="s">
        <v>83</v>
      </c>
      <c r="BK98" s="193">
        <f>ROUND(I98*H98,2)</f>
        <v>0</v>
      </c>
      <c r="BL98" s="17" t="s">
        <v>149</v>
      </c>
      <c r="BM98" s="17" t="s">
        <v>1399</v>
      </c>
    </row>
    <row r="99" spans="2:65" s="14" customFormat="1" ht="11.25">
      <c r="B99" s="217"/>
      <c r="C99" s="218"/>
      <c r="D99" s="196" t="s">
        <v>151</v>
      </c>
      <c r="E99" s="219" t="s">
        <v>19</v>
      </c>
      <c r="F99" s="220" t="s">
        <v>1400</v>
      </c>
      <c r="G99" s="218"/>
      <c r="H99" s="219" t="s">
        <v>19</v>
      </c>
      <c r="I99" s="221"/>
      <c r="J99" s="218"/>
      <c r="K99" s="218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151</v>
      </c>
      <c r="AU99" s="226" t="s">
        <v>85</v>
      </c>
      <c r="AV99" s="14" t="s">
        <v>83</v>
      </c>
      <c r="AW99" s="14" t="s">
        <v>36</v>
      </c>
      <c r="AX99" s="14" t="s">
        <v>75</v>
      </c>
      <c r="AY99" s="226" t="s">
        <v>142</v>
      </c>
    </row>
    <row r="100" spans="2:65" s="12" customFormat="1" ht="11.25">
      <c r="B100" s="194"/>
      <c r="C100" s="195"/>
      <c r="D100" s="196" t="s">
        <v>151</v>
      </c>
      <c r="E100" s="197" t="s">
        <v>19</v>
      </c>
      <c r="F100" s="198" t="s">
        <v>1401</v>
      </c>
      <c r="G100" s="195"/>
      <c r="H100" s="199">
        <v>5.1999999999999998E-2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151</v>
      </c>
      <c r="AU100" s="205" t="s">
        <v>85</v>
      </c>
      <c r="AV100" s="12" t="s">
        <v>85</v>
      </c>
      <c r="AW100" s="12" t="s">
        <v>36</v>
      </c>
      <c r="AX100" s="12" t="s">
        <v>75</v>
      </c>
      <c r="AY100" s="205" t="s">
        <v>142</v>
      </c>
    </row>
    <row r="101" spans="2:65" s="13" customFormat="1" ht="11.25">
      <c r="B101" s="206"/>
      <c r="C101" s="207"/>
      <c r="D101" s="196" t="s">
        <v>151</v>
      </c>
      <c r="E101" s="208" t="s">
        <v>19</v>
      </c>
      <c r="F101" s="209" t="s">
        <v>154</v>
      </c>
      <c r="G101" s="207"/>
      <c r="H101" s="210">
        <v>5.1999999999999998E-2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151</v>
      </c>
      <c r="AU101" s="216" t="s">
        <v>85</v>
      </c>
      <c r="AV101" s="13" t="s">
        <v>149</v>
      </c>
      <c r="AW101" s="13" t="s">
        <v>36</v>
      </c>
      <c r="AX101" s="13" t="s">
        <v>83</v>
      </c>
      <c r="AY101" s="216" t="s">
        <v>142</v>
      </c>
    </row>
    <row r="102" spans="2:65" s="1" customFormat="1" ht="16.5" customHeight="1">
      <c r="B102" s="34"/>
      <c r="C102" s="182" t="s">
        <v>158</v>
      </c>
      <c r="D102" s="182" t="s">
        <v>144</v>
      </c>
      <c r="E102" s="183" t="s">
        <v>1402</v>
      </c>
      <c r="F102" s="184" t="s">
        <v>1403</v>
      </c>
      <c r="G102" s="185" t="s">
        <v>173</v>
      </c>
      <c r="H102" s="186">
        <v>2.5999999999999999E-2</v>
      </c>
      <c r="I102" s="187"/>
      <c r="J102" s="188">
        <f>ROUND(I102*H102,2)</f>
        <v>0</v>
      </c>
      <c r="K102" s="184" t="s">
        <v>19</v>
      </c>
      <c r="L102" s="38"/>
      <c r="M102" s="189" t="s">
        <v>19</v>
      </c>
      <c r="N102" s="190" t="s">
        <v>46</v>
      </c>
      <c r="O102" s="60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7" t="s">
        <v>149</v>
      </c>
      <c r="AT102" s="17" t="s">
        <v>144</v>
      </c>
      <c r="AU102" s="17" t="s">
        <v>85</v>
      </c>
      <c r="AY102" s="17" t="s">
        <v>142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7" t="s">
        <v>83</v>
      </c>
      <c r="BK102" s="193">
        <f>ROUND(I102*H102,2)</f>
        <v>0</v>
      </c>
      <c r="BL102" s="17" t="s">
        <v>149</v>
      </c>
      <c r="BM102" s="17" t="s">
        <v>1404</v>
      </c>
    </row>
    <row r="103" spans="2:65" s="12" customFormat="1" ht="11.25">
      <c r="B103" s="194"/>
      <c r="C103" s="195"/>
      <c r="D103" s="196" t="s">
        <v>151</v>
      </c>
      <c r="E103" s="195"/>
      <c r="F103" s="198" t="s">
        <v>1405</v>
      </c>
      <c r="G103" s="195"/>
      <c r="H103" s="199">
        <v>2.5999999999999999E-2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151</v>
      </c>
      <c r="AU103" s="205" t="s">
        <v>85</v>
      </c>
      <c r="AV103" s="12" t="s">
        <v>85</v>
      </c>
      <c r="AW103" s="12" t="s">
        <v>4</v>
      </c>
      <c r="AX103" s="12" t="s">
        <v>83</v>
      </c>
      <c r="AY103" s="205" t="s">
        <v>142</v>
      </c>
    </row>
    <row r="104" spans="2:65" s="1" customFormat="1" ht="22.5" customHeight="1">
      <c r="B104" s="34"/>
      <c r="C104" s="182" t="s">
        <v>149</v>
      </c>
      <c r="D104" s="182" t="s">
        <v>144</v>
      </c>
      <c r="E104" s="183" t="s">
        <v>1406</v>
      </c>
      <c r="F104" s="184" t="s">
        <v>1407</v>
      </c>
      <c r="G104" s="185" t="s">
        <v>173</v>
      </c>
      <c r="H104" s="186">
        <v>1.419</v>
      </c>
      <c r="I104" s="187"/>
      <c r="J104" s="188">
        <f>ROUND(I104*H104,2)</f>
        <v>0</v>
      </c>
      <c r="K104" s="184" t="s">
        <v>148</v>
      </c>
      <c r="L104" s="38"/>
      <c r="M104" s="189" t="s">
        <v>19</v>
      </c>
      <c r="N104" s="190" t="s">
        <v>46</v>
      </c>
      <c r="O104" s="60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7" t="s">
        <v>149</v>
      </c>
      <c r="AT104" s="17" t="s">
        <v>144</v>
      </c>
      <c r="AU104" s="17" t="s">
        <v>85</v>
      </c>
      <c r="AY104" s="17" t="s">
        <v>142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7" t="s">
        <v>83</v>
      </c>
      <c r="BK104" s="193">
        <f>ROUND(I104*H104,2)</f>
        <v>0</v>
      </c>
      <c r="BL104" s="17" t="s">
        <v>149</v>
      </c>
      <c r="BM104" s="17" t="s">
        <v>1408</v>
      </c>
    </row>
    <row r="105" spans="2:65" s="12" customFormat="1" ht="11.25">
      <c r="B105" s="194"/>
      <c r="C105" s="195"/>
      <c r="D105" s="196" t="s">
        <v>151</v>
      </c>
      <c r="E105" s="197" t="s">
        <v>19</v>
      </c>
      <c r="F105" s="198" t="s">
        <v>1409</v>
      </c>
      <c r="G105" s="195"/>
      <c r="H105" s="199">
        <v>0.92900000000000005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151</v>
      </c>
      <c r="AU105" s="205" t="s">
        <v>85</v>
      </c>
      <c r="AV105" s="12" t="s">
        <v>85</v>
      </c>
      <c r="AW105" s="12" t="s">
        <v>36</v>
      </c>
      <c r="AX105" s="12" t="s">
        <v>75</v>
      </c>
      <c r="AY105" s="205" t="s">
        <v>142</v>
      </c>
    </row>
    <row r="106" spans="2:65" s="12" customFormat="1" ht="11.25">
      <c r="B106" s="194"/>
      <c r="C106" s="195"/>
      <c r="D106" s="196" t="s">
        <v>151</v>
      </c>
      <c r="E106" s="197" t="s">
        <v>19</v>
      </c>
      <c r="F106" s="198" t="s">
        <v>1410</v>
      </c>
      <c r="G106" s="195"/>
      <c r="H106" s="199">
        <v>0.28100000000000003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151</v>
      </c>
      <c r="AU106" s="205" t="s">
        <v>85</v>
      </c>
      <c r="AV106" s="12" t="s">
        <v>85</v>
      </c>
      <c r="AW106" s="12" t="s">
        <v>36</v>
      </c>
      <c r="AX106" s="12" t="s">
        <v>75</v>
      </c>
      <c r="AY106" s="205" t="s">
        <v>142</v>
      </c>
    </row>
    <row r="107" spans="2:65" s="12" customFormat="1" ht="11.25">
      <c r="B107" s="194"/>
      <c r="C107" s="195"/>
      <c r="D107" s="196" t="s">
        <v>151</v>
      </c>
      <c r="E107" s="197" t="s">
        <v>19</v>
      </c>
      <c r="F107" s="198" t="s">
        <v>1411</v>
      </c>
      <c r="G107" s="195"/>
      <c r="H107" s="199">
        <v>0.20899999999999999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151</v>
      </c>
      <c r="AU107" s="205" t="s">
        <v>85</v>
      </c>
      <c r="AV107" s="12" t="s">
        <v>85</v>
      </c>
      <c r="AW107" s="12" t="s">
        <v>36</v>
      </c>
      <c r="AX107" s="12" t="s">
        <v>75</v>
      </c>
      <c r="AY107" s="205" t="s">
        <v>142</v>
      </c>
    </row>
    <row r="108" spans="2:65" s="13" customFormat="1" ht="11.25">
      <c r="B108" s="206"/>
      <c r="C108" s="207"/>
      <c r="D108" s="196" t="s">
        <v>151</v>
      </c>
      <c r="E108" s="208" t="s">
        <v>19</v>
      </c>
      <c r="F108" s="209" t="s">
        <v>154</v>
      </c>
      <c r="G108" s="207"/>
      <c r="H108" s="210">
        <v>1.419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151</v>
      </c>
      <c r="AU108" s="216" t="s">
        <v>85</v>
      </c>
      <c r="AV108" s="13" t="s">
        <v>149</v>
      </c>
      <c r="AW108" s="13" t="s">
        <v>36</v>
      </c>
      <c r="AX108" s="13" t="s">
        <v>83</v>
      </c>
      <c r="AY108" s="216" t="s">
        <v>142</v>
      </c>
    </row>
    <row r="109" spans="2:65" s="1" customFormat="1" ht="22.5" customHeight="1">
      <c r="B109" s="34"/>
      <c r="C109" s="182" t="s">
        <v>170</v>
      </c>
      <c r="D109" s="182" t="s">
        <v>144</v>
      </c>
      <c r="E109" s="183" t="s">
        <v>1412</v>
      </c>
      <c r="F109" s="184" t="s">
        <v>1413</v>
      </c>
      <c r="G109" s="185" t="s">
        <v>173</v>
      </c>
      <c r="H109" s="186">
        <v>0.71</v>
      </c>
      <c r="I109" s="187"/>
      <c r="J109" s="188">
        <f>ROUND(I109*H109,2)</f>
        <v>0</v>
      </c>
      <c r="K109" s="184" t="s">
        <v>148</v>
      </c>
      <c r="L109" s="38"/>
      <c r="M109" s="189" t="s">
        <v>19</v>
      </c>
      <c r="N109" s="190" t="s">
        <v>46</v>
      </c>
      <c r="O109" s="60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7" t="s">
        <v>149</v>
      </c>
      <c r="AT109" s="17" t="s">
        <v>144</v>
      </c>
      <c r="AU109" s="17" t="s">
        <v>85</v>
      </c>
      <c r="AY109" s="17" t="s">
        <v>142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7" t="s">
        <v>83</v>
      </c>
      <c r="BK109" s="193">
        <f>ROUND(I109*H109,2)</f>
        <v>0</v>
      </c>
      <c r="BL109" s="17" t="s">
        <v>149</v>
      </c>
      <c r="BM109" s="17" t="s">
        <v>1414</v>
      </c>
    </row>
    <row r="110" spans="2:65" s="12" customFormat="1" ht="11.25">
      <c r="B110" s="194"/>
      <c r="C110" s="195"/>
      <c r="D110" s="196" t="s">
        <v>151</v>
      </c>
      <c r="E110" s="195"/>
      <c r="F110" s="198" t="s">
        <v>1415</v>
      </c>
      <c r="G110" s="195"/>
      <c r="H110" s="199">
        <v>0.71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151</v>
      </c>
      <c r="AU110" s="205" t="s">
        <v>85</v>
      </c>
      <c r="AV110" s="12" t="s">
        <v>85</v>
      </c>
      <c r="AW110" s="12" t="s">
        <v>4</v>
      </c>
      <c r="AX110" s="12" t="s">
        <v>83</v>
      </c>
      <c r="AY110" s="205" t="s">
        <v>142</v>
      </c>
    </row>
    <row r="111" spans="2:65" s="1" customFormat="1" ht="22.5" customHeight="1">
      <c r="B111" s="34"/>
      <c r="C111" s="182" t="s">
        <v>180</v>
      </c>
      <c r="D111" s="182" t="s">
        <v>144</v>
      </c>
      <c r="E111" s="183" t="s">
        <v>1416</v>
      </c>
      <c r="F111" s="184" t="s">
        <v>1417</v>
      </c>
      <c r="G111" s="185" t="s">
        <v>173</v>
      </c>
      <c r="H111" s="186">
        <v>0.91300000000000003</v>
      </c>
      <c r="I111" s="187"/>
      <c r="J111" s="188">
        <f>ROUND(I111*H111,2)</f>
        <v>0</v>
      </c>
      <c r="K111" s="184" t="s">
        <v>148</v>
      </c>
      <c r="L111" s="38"/>
      <c r="M111" s="189" t="s">
        <v>19</v>
      </c>
      <c r="N111" s="190" t="s">
        <v>46</v>
      </c>
      <c r="O111" s="60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7" t="s">
        <v>149</v>
      </c>
      <c r="AT111" s="17" t="s">
        <v>144</v>
      </c>
      <c r="AU111" s="17" t="s">
        <v>85</v>
      </c>
      <c r="AY111" s="17" t="s">
        <v>142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7" t="s">
        <v>83</v>
      </c>
      <c r="BK111" s="193">
        <f>ROUND(I111*H111,2)</f>
        <v>0</v>
      </c>
      <c r="BL111" s="17" t="s">
        <v>149</v>
      </c>
      <c r="BM111" s="17" t="s">
        <v>1418</v>
      </c>
    </row>
    <row r="112" spans="2:65" s="12" customFormat="1" ht="11.25">
      <c r="B112" s="194"/>
      <c r="C112" s="195"/>
      <c r="D112" s="196" t="s">
        <v>151</v>
      </c>
      <c r="E112" s="197" t="s">
        <v>19</v>
      </c>
      <c r="F112" s="198" t="s">
        <v>1419</v>
      </c>
      <c r="G112" s="195"/>
      <c r="H112" s="199">
        <v>0.91300000000000003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151</v>
      </c>
      <c r="AU112" s="205" t="s">
        <v>85</v>
      </c>
      <c r="AV112" s="12" t="s">
        <v>85</v>
      </c>
      <c r="AW112" s="12" t="s">
        <v>36</v>
      </c>
      <c r="AX112" s="12" t="s">
        <v>83</v>
      </c>
      <c r="AY112" s="205" t="s">
        <v>142</v>
      </c>
    </row>
    <row r="113" spans="2:65" s="1" customFormat="1" ht="16.5" customHeight="1">
      <c r="B113" s="34"/>
      <c r="C113" s="232" t="s">
        <v>185</v>
      </c>
      <c r="D113" s="232" t="s">
        <v>608</v>
      </c>
      <c r="E113" s="233" t="s">
        <v>1420</v>
      </c>
      <c r="F113" s="234" t="s">
        <v>1421</v>
      </c>
      <c r="G113" s="235" t="s">
        <v>215</v>
      </c>
      <c r="H113" s="236">
        <v>1.643</v>
      </c>
      <c r="I113" s="237"/>
      <c r="J113" s="238">
        <f>ROUND(I113*H113,2)</f>
        <v>0</v>
      </c>
      <c r="K113" s="234" t="s">
        <v>148</v>
      </c>
      <c r="L113" s="239"/>
      <c r="M113" s="240" t="s">
        <v>19</v>
      </c>
      <c r="N113" s="241" t="s">
        <v>46</v>
      </c>
      <c r="O113" s="60"/>
      <c r="P113" s="191">
        <f>O113*H113</f>
        <v>0</v>
      </c>
      <c r="Q113" s="191">
        <v>1</v>
      </c>
      <c r="R113" s="191">
        <f>Q113*H113</f>
        <v>1.643</v>
      </c>
      <c r="S113" s="191">
        <v>0</v>
      </c>
      <c r="T113" s="192">
        <f>S113*H113</f>
        <v>0</v>
      </c>
      <c r="AR113" s="17" t="s">
        <v>190</v>
      </c>
      <c r="AT113" s="17" t="s">
        <v>608</v>
      </c>
      <c r="AU113" s="17" t="s">
        <v>85</v>
      </c>
      <c r="AY113" s="17" t="s">
        <v>142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7" t="s">
        <v>83</v>
      </c>
      <c r="BK113" s="193">
        <f>ROUND(I113*H113,2)</f>
        <v>0</v>
      </c>
      <c r="BL113" s="17" t="s">
        <v>149</v>
      </c>
      <c r="BM113" s="17" t="s">
        <v>1422</v>
      </c>
    </row>
    <row r="114" spans="2:65" s="12" customFormat="1" ht="11.25">
      <c r="B114" s="194"/>
      <c r="C114" s="195"/>
      <c r="D114" s="196" t="s">
        <v>151</v>
      </c>
      <c r="E114" s="197" t="s">
        <v>19</v>
      </c>
      <c r="F114" s="198" t="s">
        <v>1423</v>
      </c>
      <c r="G114" s="195"/>
      <c r="H114" s="199">
        <v>1.643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151</v>
      </c>
      <c r="AU114" s="205" t="s">
        <v>85</v>
      </c>
      <c r="AV114" s="12" t="s">
        <v>85</v>
      </c>
      <c r="AW114" s="12" t="s">
        <v>36</v>
      </c>
      <c r="AX114" s="12" t="s">
        <v>83</v>
      </c>
      <c r="AY114" s="205" t="s">
        <v>142</v>
      </c>
    </row>
    <row r="115" spans="2:65" s="1" customFormat="1" ht="22.5" customHeight="1">
      <c r="B115" s="34"/>
      <c r="C115" s="182" t="s">
        <v>190</v>
      </c>
      <c r="D115" s="182" t="s">
        <v>144</v>
      </c>
      <c r="E115" s="183" t="s">
        <v>315</v>
      </c>
      <c r="F115" s="184" t="s">
        <v>316</v>
      </c>
      <c r="G115" s="185" t="s">
        <v>173</v>
      </c>
      <c r="H115" s="186">
        <v>1.4710000000000001</v>
      </c>
      <c r="I115" s="187"/>
      <c r="J115" s="188">
        <f>ROUND(I115*H115,2)</f>
        <v>0</v>
      </c>
      <c r="K115" s="184" t="s">
        <v>148</v>
      </c>
      <c r="L115" s="38"/>
      <c r="M115" s="189" t="s">
        <v>19</v>
      </c>
      <c r="N115" s="190" t="s">
        <v>46</v>
      </c>
      <c r="O115" s="60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7" t="s">
        <v>149</v>
      </c>
      <c r="AT115" s="17" t="s">
        <v>144</v>
      </c>
      <c r="AU115" s="17" t="s">
        <v>85</v>
      </c>
      <c r="AY115" s="17" t="s">
        <v>142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7" t="s">
        <v>83</v>
      </c>
      <c r="BK115" s="193">
        <f>ROUND(I115*H115,2)</f>
        <v>0</v>
      </c>
      <c r="BL115" s="17" t="s">
        <v>149</v>
      </c>
      <c r="BM115" s="17" t="s">
        <v>1424</v>
      </c>
    </row>
    <row r="116" spans="2:65" s="12" customFormat="1" ht="11.25">
      <c r="B116" s="194"/>
      <c r="C116" s="195"/>
      <c r="D116" s="196" t="s">
        <v>151</v>
      </c>
      <c r="E116" s="197" t="s">
        <v>19</v>
      </c>
      <c r="F116" s="198" t="s">
        <v>1425</v>
      </c>
      <c r="G116" s="195"/>
      <c r="H116" s="199">
        <v>1.4710000000000001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151</v>
      </c>
      <c r="AU116" s="205" t="s">
        <v>85</v>
      </c>
      <c r="AV116" s="12" t="s">
        <v>85</v>
      </c>
      <c r="AW116" s="12" t="s">
        <v>36</v>
      </c>
      <c r="AX116" s="12" t="s">
        <v>83</v>
      </c>
      <c r="AY116" s="205" t="s">
        <v>142</v>
      </c>
    </row>
    <row r="117" spans="2:65" s="1" customFormat="1" ht="16.5" customHeight="1">
      <c r="B117" s="34"/>
      <c r="C117" s="182" t="s">
        <v>168</v>
      </c>
      <c r="D117" s="182" t="s">
        <v>144</v>
      </c>
      <c r="E117" s="183" t="s">
        <v>319</v>
      </c>
      <c r="F117" s="184" t="s">
        <v>320</v>
      </c>
      <c r="G117" s="185" t="s">
        <v>173</v>
      </c>
      <c r="H117" s="186">
        <v>1.4710000000000001</v>
      </c>
      <c r="I117" s="187"/>
      <c r="J117" s="188">
        <f>ROUND(I117*H117,2)</f>
        <v>0</v>
      </c>
      <c r="K117" s="184" t="s">
        <v>148</v>
      </c>
      <c r="L117" s="38"/>
      <c r="M117" s="189" t="s">
        <v>19</v>
      </c>
      <c r="N117" s="190" t="s">
        <v>46</v>
      </c>
      <c r="O117" s="60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7" t="s">
        <v>149</v>
      </c>
      <c r="AT117" s="17" t="s">
        <v>144</v>
      </c>
      <c r="AU117" s="17" t="s">
        <v>85</v>
      </c>
      <c r="AY117" s="17" t="s">
        <v>142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7" t="s">
        <v>83</v>
      </c>
      <c r="BK117" s="193">
        <f>ROUND(I117*H117,2)</f>
        <v>0</v>
      </c>
      <c r="BL117" s="17" t="s">
        <v>149</v>
      </c>
      <c r="BM117" s="17" t="s">
        <v>1426</v>
      </c>
    </row>
    <row r="118" spans="2:65" s="1" customFormat="1" ht="16.5" customHeight="1">
      <c r="B118" s="34"/>
      <c r="C118" s="182" t="s">
        <v>200</v>
      </c>
      <c r="D118" s="182" t="s">
        <v>144</v>
      </c>
      <c r="E118" s="183" t="s">
        <v>322</v>
      </c>
      <c r="F118" s="184" t="s">
        <v>323</v>
      </c>
      <c r="G118" s="185" t="s">
        <v>173</v>
      </c>
      <c r="H118" s="186">
        <v>1.4710000000000001</v>
      </c>
      <c r="I118" s="187"/>
      <c r="J118" s="188">
        <f>ROUND(I118*H118,2)</f>
        <v>0</v>
      </c>
      <c r="K118" s="184" t="s">
        <v>148</v>
      </c>
      <c r="L118" s="38"/>
      <c r="M118" s="189" t="s">
        <v>19</v>
      </c>
      <c r="N118" s="190" t="s">
        <v>46</v>
      </c>
      <c r="O118" s="60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7" t="s">
        <v>149</v>
      </c>
      <c r="AT118" s="17" t="s">
        <v>144</v>
      </c>
      <c r="AU118" s="17" t="s">
        <v>85</v>
      </c>
      <c r="AY118" s="17" t="s">
        <v>142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7" t="s">
        <v>83</v>
      </c>
      <c r="BK118" s="193">
        <f>ROUND(I118*H118,2)</f>
        <v>0</v>
      </c>
      <c r="BL118" s="17" t="s">
        <v>149</v>
      </c>
      <c r="BM118" s="17" t="s">
        <v>1427</v>
      </c>
    </row>
    <row r="119" spans="2:65" s="1" customFormat="1" ht="22.5" customHeight="1">
      <c r="B119" s="34"/>
      <c r="C119" s="182" t="s">
        <v>205</v>
      </c>
      <c r="D119" s="182" t="s">
        <v>144</v>
      </c>
      <c r="E119" s="183" t="s">
        <v>325</v>
      </c>
      <c r="F119" s="184" t="s">
        <v>326</v>
      </c>
      <c r="G119" s="185" t="s">
        <v>215</v>
      </c>
      <c r="H119" s="186">
        <v>2.427</v>
      </c>
      <c r="I119" s="187"/>
      <c r="J119" s="188">
        <f>ROUND(I119*H119,2)</f>
        <v>0</v>
      </c>
      <c r="K119" s="184" t="s">
        <v>148</v>
      </c>
      <c r="L119" s="38"/>
      <c r="M119" s="189" t="s">
        <v>19</v>
      </c>
      <c r="N119" s="190" t="s">
        <v>46</v>
      </c>
      <c r="O119" s="60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7" t="s">
        <v>149</v>
      </c>
      <c r="AT119" s="17" t="s">
        <v>144</v>
      </c>
      <c r="AU119" s="17" t="s">
        <v>85</v>
      </c>
      <c r="AY119" s="17" t="s">
        <v>142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7" t="s">
        <v>83</v>
      </c>
      <c r="BK119" s="193">
        <f>ROUND(I119*H119,2)</f>
        <v>0</v>
      </c>
      <c r="BL119" s="17" t="s">
        <v>149</v>
      </c>
      <c r="BM119" s="17" t="s">
        <v>1428</v>
      </c>
    </row>
    <row r="120" spans="2:65" s="12" customFormat="1" ht="11.25">
      <c r="B120" s="194"/>
      <c r="C120" s="195"/>
      <c r="D120" s="196" t="s">
        <v>151</v>
      </c>
      <c r="E120" s="195"/>
      <c r="F120" s="198" t="s">
        <v>1429</v>
      </c>
      <c r="G120" s="195"/>
      <c r="H120" s="199">
        <v>2.427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151</v>
      </c>
      <c r="AU120" s="205" t="s">
        <v>85</v>
      </c>
      <c r="AV120" s="12" t="s">
        <v>85</v>
      </c>
      <c r="AW120" s="12" t="s">
        <v>4</v>
      </c>
      <c r="AX120" s="12" t="s">
        <v>83</v>
      </c>
      <c r="AY120" s="205" t="s">
        <v>142</v>
      </c>
    </row>
    <row r="121" spans="2:65" s="11" customFormat="1" ht="22.9" customHeight="1">
      <c r="B121" s="166"/>
      <c r="C121" s="167"/>
      <c r="D121" s="168" t="s">
        <v>74</v>
      </c>
      <c r="E121" s="180" t="s">
        <v>85</v>
      </c>
      <c r="F121" s="180" t="s">
        <v>1430</v>
      </c>
      <c r="G121" s="167"/>
      <c r="H121" s="167"/>
      <c r="I121" s="170"/>
      <c r="J121" s="181">
        <f>BK121</f>
        <v>0</v>
      </c>
      <c r="K121" s="167"/>
      <c r="L121" s="172"/>
      <c r="M121" s="173"/>
      <c r="N121" s="174"/>
      <c r="O121" s="174"/>
      <c r="P121" s="175">
        <f>SUM(P122:P134)</f>
        <v>0</v>
      </c>
      <c r="Q121" s="174"/>
      <c r="R121" s="175">
        <f>SUM(R122:R134)</f>
        <v>5.0610032373759992</v>
      </c>
      <c r="S121" s="174"/>
      <c r="T121" s="176">
        <f>SUM(T122:T134)</f>
        <v>0</v>
      </c>
      <c r="AR121" s="177" t="s">
        <v>83</v>
      </c>
      <c r="AT121" s="178" t="s">
        <v>74</v>
      </c>
      <c r="AU121" s="178" t="s">
        <v>83</v>
      </c>
      <c r="AY121" s="177" t="s">
        <v>142</v>
      </c>
      <c r="BK121" s="179">
        <f>SUM(BK122:BK134)</f>
        <v>0</v>
      </c>
    </row>
    <row r="122" spans="2:65" s="1" customFormat="1" ht="22.5" customHeight="1">
      <c r="B122" s="34"/>
      <c r="C122" s="182" t="s">
        <v>212</v>
      </c>
      <c r="D122" s="182" t="s">
        <v>144</v>
      </c>
      <c r="E122" s="183" t="s">
        <v>1431</v>
      </c>
      <c r="F122" s="184" t="s">
        <v>1432</v>
      </c>
      <c r="G122" s="185" t="s">
        <v>147</v>
      </c>
      <c r="H122" s="186">
        <v>6.3620000000000001</v>
      </c>
      <c r="I122" s="187"/>
      <c r="J122" s="188">
        <f>ROUND(I122*H122,2)</f>
        <v>0</v>
      </c>
      <c r="K122" s="184" t="s">
        <v>148</v>
      </c>
      <c r="L122" s="38"/>
      <c r="M122" s="189" t="s">
        <v>19</v>
      </c>
      <c r="N122" s="190" t="s">
        <v>46</v>
      </c>
      <c r="O122" s="60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7" t="s">
        <v>149</v>
      </c>
      <c r="AT122" s="17" t="s">
        <v>144</v>
      </c>
      <c r="AU122" s="17" t="s">
        <v>85</v>
      </c>
      <c r="AY122" s="17" t="s">
        <v>142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7" t="s">
        <v>83</v>
      </c>
      <c r="BK122" s="193">
        <f>ROUND(I122*H122,2)</f>
        <v>0</v>
      </c>
      <c r="BL122" s="17" t="s">
        <v>149</v>
      </c>
      <c r="BM122" s="17" t="s">
        <v>1433</v>
      </c>
    </row>
    <row r="123" spans="2:65" s="12" customFormat="1" ht="11.25">
      <c r="B123" s="194"/>
      <c r="C123" s="195"/>
      <c r="D123" s="196" t="s">
        <v>151</v>
      </c>
      <c r="E123" s="197" t="s">
        <v>19</v>
      </c>
      <c r="F123" s="198" t="s">
        <v>1395</v>
      </c>
      <c r="G123" s="195"/>
      <c r="H123" s="199">
        <v>6.3620000000000001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151</v>
      </c>
      <c r="AU123" s="205" t="s">
        <v>85</v>
      </c>
      <c r="AV123" s="12" t="s">
        <v>85</v>
      </c>
      <c r="AW123" s="12" t="s">
        <v>36</v>
      </c>
      <c r="AX123" s="12" t="s">
        <v>83</v>
      </c>
      <c r="AY123" s="205" t="s">
        <v>142</v>
      </c>
    </row>
    <row r="124" spans="2:65" s="1" customFormat="1" ht="22.5" customHeight="1">
      <c r="B124" s="34"/>
      <c r="C124" s="182" t="s">
        <v>217</v>
      </c>
      <c r="D124" s="182" t="s">
        <v>144</v>
      </c>
      <c r="E124" s="183" t="s">
        <v>1434</v>
      </c>
      <c r="F124" s="184" t="s">
        <v>1435</v>
      </c>
      <c r="G124" s="185" t="s">
        <v>147</v>
      </c>
      <c r="H124" s="186">
        <v>6.9359999999999999</v>
      </c>
      <c r="I124" s="187"/>
      <c r="J124" s="188">
        <f>ROUND(I124*H124,2)</f>
        <v>0</v>
      </c>
      <c r="K124" s="184" t="s">
        <v>148</v>
      </c>
      <c r="L124" s="38"/>
      <c r="M124" s="189" t="s">
        <v>19</v>
      </c>
      <c r="N124" s="190" t="s">
        <v>46</v>
      </c>
      <c r="O124" s="60"/>
      <c r="P124" s="191">
        <f>O124*H124</f>
        <v>0</v>
      </c>
      <c r="Q124" s="191">
        <v>0.67488999999999999</v>
      </c>
      <c r="R124" s="191">
        <f>Q124*H124</f>
        <v>4.6810370399999996</v>
      </c>
      <c r="S124" s="191">
        <v>0</v>
      </c>
      <c r="T124" s="192">
        <f>S124*H124</f>
        <v>0</v>
      </c>
      <c r="AR124" s="17" t="s">
        <v>149</v>
      </c>
      <c r="AT124" s="17" t="s">
        <v>144</v>
      </c>
      <c r="AU124" s="17" t="s">
        <v>85</v>
      </c>
      <c r="AY124" s="17" t="s">
        <v>142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7" t="s">
        <v>83</v>
      </c>
      <c r="BK124" s="193">
        <f>ROUND(I124*H124,2)</f>
        <v>0</v>
      </c>
      <c r="BL124" s="17" t="s">
        <v>149</v>
      </c>
      <c r="BM124" s="17" t="s">
        <v>1436</v>
      </c>
    </row>
    <row r="125" spans="2:65" s="12" customFormat="1" ht="11.25">
      <c r="B125" s="194"/>
      <c r="C125" s="195"/>
      <c r="D125" s="196" t="s">
        <v>151</v>
      </c>
      <c r="E125" s="197" t="s">
        <v>19</v>
      </c>
      <c r="F125" s="198" t="s">
        <v>1437</v>
      </c>
      <c r="G125" s="195"/>
      <c r="H125" s="199">
        <v>4.9450000000000003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151</v>
      </c>
      <c r="AU125" s="205" t="s">
        <v>85</v>
      </c>
      <c r="AV125" s="12" t="s">
        <v>85</v>
      </c>
      <c r="AW125" s="12" t="s">
        <v>36</v>
      </c>
      <c r="AX125" s="12" t="s">
        <v>75</v>
      </c>
      <c r="AY125" s="205" t="s">
        <v>142</v>
      </c>
    </row>
    <row r="126" spans="2:65" s="12" customFormat="1" ht="11.25">
      <c r="B126" s="194"/>
      <c r="C126" s="195"/>
      <c r="D126" s="196" t="s">
        <v>151</v>
      </c>
      <c r="E126" s="197" t="s">
        <v>19</v>
      </c>
      <c r="F126" s="198" t="s">
        <v>1438</v>
      </c>
      <c r="G126" s="195"/>
      <c r="H126" s="199">
        <v>1.0449999999999999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151</v>
      </c>
      <c r="AU126" s="205" t="s">
        <v>85</v>
      </c>
      <c r="AV126" s="12" t="s">
        <v>85</v>
      </c>
      <c r="AW126" s="12" t="s">
        <v>36</v>
      </c>
      <c r="AX126" s="12" t="s">
        <v>75</v>
      </c>
      <c r="AY126" s="205" t="s">
        <v>142</v>
      </c>
    </row>
    <row r="127" spans="2:65" s="12" customFormat="1" ht="11.25">
      <c r="B127" s="194"/>
      <c r="C127" s="195"/>
      <c r="D127" s="196" t="s">
        <v>151</v>
      </c>
      <c r="E127" s="197" t="s">
        <v>19</v>
      </c>
      <c r="F127" s="198" t="s">
        <v>1439</v>
      </c>
      <c r="G127" s="195"/>
      <c r="H127" s="199">
        <v>0.94599999999999995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151</v>
      </c>
      <c r="AU127" s="205" t="s">
        <v>85</v>
      </c>
      <c r="AV127" s="12" t="s">
        <v>85</v>
      </c>
      <c r="AW127" s="12" t="s">
        <v>36</v>
      </c>
      <c r="AX127" s="12" t="s">
        <v>75</v>
      </c>
      <c r="AY127" s="205" t="s">
        <v>142</v>
      </c>
    </row>
    <row r="128" spans="2:65" s="13" customFormat="1" ht="11.25">
      <c r="B128" s="206"/>
      <c r="C128" s="207"/>
      <c r="D128" s="196" t="s">
        <v>151</v>
      </c>
      <c r="E128" s="208" t="s">
        <v>19</v>
      </c>
      <c r="F128" s="209" t="s">
        <v>154</v>
      </c>
      <c r="G128" s="207"/>
      <c r="H128" s="210">
        <v>6.9359999999999999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151</v>
      </c>
      <c r="AU128" s="216" t="s">
        <v>85</v>
      </c>
      <c r="AV128" s="13" t="s">
        <v>149</v>
      </c>
      <c r="AW128" s="13" t="s">
        <v>36</v>
      </c>
      <c r="AX128" s="13" t="s">
        <v>83</v>
      </c>
      <c r="AY128" s="216" t="s">
        <v>142</v>
      </c>
    </row>
    <row r="129" spans="2:65" s="1" customFormat="1" ht="22.5" customHeight="1">
      <c r="B129" s="34"/>
      <c r="C129" s="182" t="s">
        <v>221</v>
      </c>
      <c r="D129" s="182" t="s">
        <v>144</v>
      </c>
      <c r="E129" s="183" t="s">
        <v>1440</v>
      </c>
      <c r="F129" s="184" t="s">
        <v>1441</v>
      </c>
      <c r="G129" s="185" t="s">
        <v>215</v>
      </c>
      <c r="H129" s="186">
        <v>5.1999999999999998E-2</v>
      </c>
      <c r="I129" s="187"/>
      <c r="J129" s="188">
        <f>ROUND(I129*H129,2)</f>
        <v>0</v>
      </c>
      <c r="K129" s="184" t="s">
        <v>148</v>
      </c>
      <c r="L129" s="38"/>
      <c r="M129" s="189" t="s">
        <v>19</v>
      </c>
      <c r="N129" s="190" t="s">
        <v>46</v>
      </c>
      <c r="O129" s="60"/>
      <c r="P129" s="191">
        <f>O129*H129</f>
        <v>0</v>
      </c>
      <c r="Q129" s="191">
        <v>1.05871</v>
      </c>
      <c r="R129" s="191">
        <f>Q129*H129</f>
        <v>5.5052919999999998E-2</v>
      </c>
      <c r="S129" s="191">
        <v>0</v>
      </c>
      <c r="T129" s="192">
        <f>S129*H129</f>
        <v>0</v>
      </c>
      <c r="AR129" s="17" t="s">
        <v>149</v>
      </c>
      <c r="AT129" s="17" t="s">
        <v>144</v>
      </c>
      <c r="AU129" s="17" t="s">
        <v>85</v>
      </c>
      <c r="AY129" s="17" t="s">
        <v>142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7" t="s">
        <v>83</v>
      </c>
      <c r="BK129" s="193">
        <f>ROUND(I129*H129,2)</f>
        <v>0</v>
      </c>
      <c r="BL129" s="17" t="s">
        <v>149</v>
      </c>
      <c r="BM129" s="17" t="s">
        <v>1442</v>
      </c>
    </row>
    <row r="130" spans="2:65" s="12" customFormat="1" ht="11.25">
      <c r="B130" s="194"/>
      <c r="C130" s="195"/>
      <c r="D130" s="196" t="s">
        <v>151</v>
      </c>
      <c r="E130" s="197" t="s">
        <v>19</v>
      </c>
      <c r="F130" s="198" t="s">
        <v>1443</v>
      </c>
      <c r="G130" s="195"/>
      <c r="H130" s="199">
        <v>5.1999999999999998E-2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151</v>
      </c>
      <c r="AU130" s="205" t="s">
        <v>85</v>
      </c>
      <c r="AV130" s="12" t="s">
        <v>85</v>
      </c>
      <c r="AW130" s="12" t="s">
        <v>36</v>
      </c>
      <c r="AX130" s="12" t="s">
        <v>83</v>
      </c>
      <c r="AY130" s="205" t="s">
        <v>142</v>
      </c>
    </row>
    <row r="131" spans="2:65" s="1" customFormat="1" ht="16.5" customHeight="1">
      <c r="B131" s="34"/>
      <c r="C131" s="182" t="s">
        <v>8</v>
      </c>
      <c r="D131" s="182" t="s">
        <v>144</v>
      </c>
      <c r="E131" s="183" t="s">
        <v>1444</v>
      </c>
      <c r="F131" s="184" t="s">
        <v>1445</v>
      </c>
      <c r="G131" s="185" t="s">
        <v>173</v>
      </c>
      <c r="H131" s="186">
        <v>0.14399999999999999</v>
      </c>
      <c r="I131" s="187"/>
      <c r="J131" s="188">
        <f>ROUND(I131*H131,2)</f>
        <v>0</v>
      </c>
      <c r="K131" s="184" t="s">
        <v>19</v>
      </c>
      <c r="L131" s="38"/>
      <c r="M131" s="189" t="s">
        <v>19</v>
      </c>
      <c r="N131" s="190" t="s">
        <v>46</v>
      </c>
      <c r="O131" s="60"/>
      <c r="P131" s="191">
        <f>O131*H131</f>
        <v>0</v>
      </c>
      <c r="Q131" s="191">
        <v>2.2563422040000001</v>
      </c>
      <c r="R131" s="191">
        <f>Q131*H131</f>
        <v>0.32491327737600001</v>
      </c>
      <c r="S131" s="191">
        <v>0</v>
      </c>
      <c r="T131" s="192">
        <f>S131*H131</f>
        <v>0</v>
      </c>
      <c r="AR131" s="17" t="s">
        <v>149</v>
      </c>
      <c r="AT131" s="17" t="s">
        <v>144</v>
      </c>
      <c r="AU131" s="17" t="s">
        <v>85</v>
      </c>
      <c r="AY131" s="17" t="s">
        <v>142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7" t="s">
        <v>83</v>
      </c>
      <c r="BK131" s="193">
        <f>ROUND(I131*H131,2)</f>
        <v>0</v>
      </c>
      <c r="BL131" s="17" t="s">
        <v>149</v>
      </c>
      <c r="BM131" s="17" t="s">
        <v>1446</v>
      </c>
    </row>
    <row r="132" spans="2:65" s="14" customFormat="1" ht="11.25">
      <c r="B132" s="217"/>
      <c r="C132" s="218"/>
      <c r="D132" s="196" t="s">
        <v>151</v>
      </c>
      <c r="E132" s="219" t="s">
        <v>19</v>
      </c>
      <c r="F132" s="220" t="s">
        <v>1400</v>
      </c>
      <c r="G132" s="218"/>
      <c r="H132" s="219" t="s">
        <v>19</v>
      </c>
      <c r="I132" s="221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151</v>
      </c>
      <c r="AU132" s="226" t="s">
        <v>85</v>
      </c>
      <c r="AV132" s="14" t="s">
        <v>83</v>
      </c>
      <c r="AW132" s="14" t="s">
        <v>36</v>
      </c>
      <c r="AX132" s="14" t="s">
        <v>75</v>
      </c>
      <c r="AY132" s="226" t="s">
        <v>142</v>
      </c>
    </row>
    <row r="133" spans="2:65" s="12" customFormat="1" ht="11.25">
      <c r="B133" s="194"/>
      <c r="C133" s="195"/>
      <c r="D133" s="196" t="s">
        <v>151</v>
      </c>
      <c r="E133" s="197" t="s">
        <v>19</v>
      </c>
      <c r="F133" s="198" t="s">
        <v>1447</v>
      </c>
      <c r="G133" s="195"/>
      <c r="H133" s="199">
        <v>0.14399999999999999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151</v>
      </c>
      <c r="AU133" s="205" t="s">
        <v>85</v>
      </c>
      <c r="AV133" s="12" t="s">
        <v>85</v>
      </c>
      <c r="AW133" s="12" t="s">
        <v>36</v>
      </c>
      <c r="AX133" s="12" t="s">
        <v>75</v>
      </c>
      <c r="AY133" s="205" t="s">
        <v>142</v>
      </c>
    </row>
    <row r="134" spans="2:65" s="13" customFormat="1" ht="11.25">
      <c r="B134" s="206"/>
      <c r="C134" s="207"/>
      <c r="D134" s="196" t="s">
        <v>151</v>
      </c>
      <c r="E134" s="208" t="s">
        <v>19</v>
      </c>
      <c r="F134" s="209" t="s">
        <v>154</v>
      </c>
      <c r="G134" s="207"/>
      <c r="H134" s="210">
        <v>0.14399999999999999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151</v>
      </c>
      <c r="AU134" s="216" t="s">
        <v>85</v>
      </c>
      <c r="AV134" s="13" t="s">
        <v>149</v>
      </c>
      <c r="AW134" s="13" t="s">
        <v>36</v>
      </c>
      <c r="AX134" s="13" t="s">
        <v>83</v>
      </c>
      <c r="AY134" s="216" t="s">
        <v>142</v>
      </c>
    </row>
    <row r="135" spans="2:65" s="11" customFormat="1" ht="22.9" customHeight="1">
      <c r="B135" s="166"/>
      <c r="C135" s="167"/>
      <c r="D135" s="168" t="s">
        <v>74</v>
      </c>
      <c r="E135" s="180" t="s">
        <v>170</v>
      </c>
      <c r="F135" s="180" t="s">
        <v>1448</v>
      </c>
      <c r="G135" s="167"/>
      <c r="H135" s="167"/>
      <c r="I135" s="170"/>
      <c r="J135" s="181">
        <f>BK135</f>
        <v>0</v>
      </c>
      <c r="K135" s="167"/>
      <c r="L135" s="172"/>
      <c r="M135" s="173"/>
      <c r="N135" s="174"/>
      <c r="O135" s="174"/>
      <c r="P135" s="175">
        <f>SUM(P136:P142)</f>
        <v>0</v>
      </c>
      <c r="Q135" s="174"/>
      <c r="R135" s="175">
        <f>SUM(R136:R142)</f>
        <v>0</v>
      </c>
      <c r="S135" s="174"/>
      <c r="T135" s="176">
        <f>SUM(T136:T142)</f>
        <v>7.26</v>
      </c>
      <c r="AR135" s="177" t="s">
        <v>83</v>
      </c>
      <c r="AT135" s="178" t="s">
        <v>74</v>
      </c>
      <c r="AU135" s="178" t="s">
        <v>83</v>
      </c>
      <c r="AY135" s="177" t="s">
        <v>142</v>
      </c>
      <c r="BK135" s="179">
        <f>SUM(BK136:BK142)</f>
        <v>0</v>
      </c>
    </row>
    <row r="136" spans="2:65" s="1" customFormat="1" ht="22.5" customHeight="1">
      <c r="B136" s="34"/>
      <c r="C136" s="182" t="s">
        <v>229</v>
      </c>
      <c r="D136" s="182" t="s">
        <v>144</v>
      </c>
      <c r="E136" s="183" t="s">
        <v>1449</v>
      </c>
      <c r="F136" s="184" t="s">
        <v>1450</v>
      </c>
      <c r="G136" s="185" t="s">
        <v>147</v>
      </c>
      <c r="H136" s="186">
        <v>16.5</v>
      </c>
      <c r="I136" s="187"/>
      <c r="J136" s="188">
        <f>ROUND(I136*H136,2)</f>
        <v>0</v>
      </c>
      <c r="K136" s="184" t="s">
        <v>148</v>
      </c>
      <c r="L136" s="38"/>
      <c r="M136" s="189" t="s">
        <v>19</v>
      </c>
      <c r="N136" s="190" t="s">
        <v>46</v>
      </c>
      <c r="O136" s="60"/>
      <c r="P136" s="191">
        <f>O136*H136</f>
        <v>0</v>
      </c>
      <c r="Q136" s="191">
        <v>0</v>
      </c>
      <c r="R136" s="191">
        <f>Q136*H136</f>
        <v>0</v>
      </c>
      <c r="S136" s="191">
        <v>0.44</v>
      </c>
      <c r="T136" s="192">
        <f>S136*H136</f>
        <v>7.26</v>
      </c>
      <c r="AR136" s="17" t="s">
        <v>149</v>
      </c>
      <c r="AT136" s="17" t="s">
        <v>144</v>
      </c>
      <c r="AU136" s="17" t="s">
        <v>85</v>
      </c>
      <c r="AY136" s="17" t="s">
        <v>142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7" t="s">
        <v>83</v>
      </c>
      <c r="BK136" s="193">
        <f>ROUND(I136*H136,2)</f>
        <v>0</v>
      </c>
      <c r="BL136" s="17" t="s">
        <v>149</v>
      </c>
      <c r="BM136" s="17" t="s">
        <v>1451</v>
      </c>
    </row>
    <row r="137" spans="2:65" s="12" customFormat="1" ht="11.25">
      <c r="B137" s="194"/>
      <c r="C137" s="195"/>
      <c r="D137" s="196" t="s">
        <v>151</v>
      </c>
      <c r="E137" s="197" t="s">
        <v>19</v>
      </c>
      <c r="F137" s="198" t="s">
        <v>1452</v>
      </c>
      <c r="G137" s="195"/>
      <c r="H137" s="199">
        <v>16.5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151</v>
      </c>
      <c r="AU137" s="205" t="s">
        <v>85</v>
      </c>
      <c r="AV137" s="12" t="s">
        <v>85</v>
      </c>
      <c r="AW137" s="12" t="s">
        <v>36</v>
      </c>
      <c r="AX137" s="12" t="s">
        <v>83</v>
      </c>
      <c r="AY137" s="205" t="s">
        <v>142</v>
      </c>
    </row>
    <row r="138" spans="2:65" s="1" customFormat="1" ht="16.5" customHeight="1">
      <c r="B138" s="34"/>
      <c r="C138" s="182" t="s">
        <v>233</v>
      </c>
      <c r="D138" s="182" t="s">
        <v>144</v>
      </c>
      <c r="E138" s="183" t="s">
        <v>1453</v>
      </c>
      <c r="F138" s="184" t="s">
        <v>1454</v>
      </c>
      <c r="G138" s="185" t="s">
        <v>215</v>
      </c>
      <c r="H138" s="186">
        <v>7.26</v>
      </c>
      <c r="I138" s="187"/>
      <c r="J138" s="188">
        <f>ROUND(I138*H138,2)</f>
        <v>0</v>
      </c>
      <c r="K138" s="184" t="s">
        <v>148</v>
      </c>
      <c r="L138" s="38"/>
      <c r="M138" s="189" t="s">
        <v>19</v>
      </c>
      <c r="N138" s="190" t="s">
        <v>46</v>
      </c>
      <c r="O138" s="60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7" t="s">
        <v>149</v>
      </c>
      <c r="AT138" s="17" t="s">
        <v>144</v>
      </c>
      <c r="AU138" s="17" t="s">
        <v>85</v>
      </c>
      <c r="AY138" s="17" t="s">
        <v>142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7" t="s">
        <v>83</v>
      </c>
      <c r="BK138" s="193">
        <f>ROUND(I138*H138,2)</f>
        <v>0</v>
      </c>
      <c r="BL138" s="17" t="s">
        <v>149</v>
      </c>
      <c r="BM138" s="17" t="s">
        <v>1455</v>
      </c>
    </row>
    <row r="139" spans="2:65" s="1" customFormat="1" ht="16.5" customHeight="1">
      <c r="B139" s="34"/>
      <c r="C139" s="182" t="s">
        <v>237</v>
      </c>
      <c r="D139" s="182" t="s">
        <v>144</v>
      </c>
      <c r="E139" s="183" t="s">
        <v>1456</v>
      </c>
      <c r="F139" s="184" t="s">
        <v>1457</v>
      </c>
      <c r="G139" s="185" t="s">
        <v>215</v>
      </c>
      <c r="H139" s="186">
        <v>7.26</v>
      </c>
      <c r="I139" s="187"/>
      <c r="J139" s="188">
        <f>ROUND(I139*H139,2)</f>
        <v>0</v>
      </c>
      <c r="K139" s="184" t="s">
        <v>148</v>
      </c>
      <c r="L139" s="38"/>
      <c r="M139" s="189" t="s">
        <v>19</v>
      </c>
      <c r="N139" s="190" t="s">
        <v>46</v>
      </c>
      <c r="O139" s="60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7" t="s">
        <v>149</v>
      </c>
      <c r="AT139" s="17" t="s">
        <v>144</v>
      </c>
      <c r="AU139" s="17" t="s">
        <v>85</v>
      </c>
      <c r="AY139" s="17" t="s">
        <v>142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7" t="s">
        <v>83</v>
      </c>
      <c r="BK139" s="193">
        <f>ROUND(I139*H139,2)</f>
        <v>0</v>
      </c>
      <c r="BL139" s="17" t="s">
        <v>149</v>
      </c>
      <c r="BM139" s="17" t="s">
        <v>1458</v>
      </c>
    </row>
    <row r="140" spans="2:65" s="1" customFormat="1" ht="22.5" customHeight="1">
      <c r="B140" s="34"/>
      <c r="C140" s="182" t="s">
        <v>241</v>
      </c>
      <c r="D140" s="182" t="s">
        <v>144</v>
      </c>
      <c r="E140" s="183" t="s">
        <v>1459</v>
      </c>
      <c r="F140" s="184" t="s">
        <v>1460</v>
      </c>
      <c r="G140" s="185" t="s">
        <v>215</v>
      </c>
      <c r="H140" s="186">
        <v>36.299999999999997</v>
      </c>
      <c r="I140" s="187"/>
      <c r="J140" s="188">
        <f>ROUND(I140*H140,2)</f>
        <v>0</v>
      </c>
      <c r="K140" s="184" t="s">
        <v>148</v>
      </c>
      <c r="L140" s="38"/>
      <c r="M140" s="189" t="s">
        <v>19</v>
      </c>
      <c r="N140" s="190" t="s">
        <v>46</v>
      </c>
      <c r="O140" s="60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7" t="s">
        <v>149</v>
      </c>
      <c r="AT140" s="17" t="s">
        <v>144</v>
      </c>
      <c r="AU140" s="17" t="s">
        <v>85</v>
      </c>
      <c r="AY140" s="17" t="s">
        <v>142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7" t="s">
        <v>83</v>
      </c>
      <c r="BK140" s="193">
        <f>ROUND(I140*H140,2)</f>
        <v>0</v>
      </c>
      <c r="BL140" s="17" t="s">
        <v>149</v>
      </c>
      <c r="BM140" s="17" t="s">
        <v>1461</v>
      </c>
    </row>
    <row r="141" spans="2:65" s="12" customFormat="1" ht="11.25">
      <c r="B141" s="194"/>
      <c r="C141" s="195"/>
      <c r="D141" s="196" t="s">
        <v>151</v>
      </c>
      <c r="E141" s="195"/>
      <c r="F141" s="198" t="s">
        <v>1462</v>
      </c>
      <c r="G141" s="195"/>
      <c r="H141" s="199">
        <v>36.299999999999997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151</v>
      </c>
      <c r="AU141" s="205" t="s">
        <v>85</v>
      </c>
      <c r="AV141" s="12" t="s">
        <v>85</v>
      </c>
      <c r="AW141" s="12" t="s">
        <v>4</v>
      </c>
      <c r="AX141" s="12" t="s">
        <v>83</v>
      </c>
      <c r="AY141" s="205" t="s">
        <v>142</v>
      </c>
    </row>
    <row r="142" spans="2:65" s="1" customFormat="1" ht="22.5" customHeight="1">
      <c r="B142" s="34"/>
      <c r="C142" s="182" t="s">
        <v>249</v>
      </c>
      <c r="D142" s="182" t="s">
        <v>144</v>
      </c>
      <c r="E142" s="183" t="s">
        <v>1463</v>
      </c>
      <c r="F142" s="184" t="s">
        <v>326</v>
      </c>
      <c r="G142" s="185" t="s">
        <v>215</v>
      </c>
      <c r="H142" s="186">
        <v>7.26</v>
      </c>
      <c r="I142" s="187"/>
      <c r="J142" s="188">
        <f>ROUND(I142*H142,2)</f>
        <v>0</v>
      </c>
      <c r="K142" s="184" t="s">
        <v>148</v>
      </c>
      <c r="L142" s="38"/>
      <c r="M142" s="189" t="s">
        <v>19</v>
      </c>
      <c r="N142" s="190" t="s">
        <v>46</v>
      </c>
      <c r="O142" s="60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7" t="s">
        <v>149</v>
      </c>
      <c r="AT142" s="17" t="s">
        <v>144</v>
      </c>
      <c r="AU142" s="17" t="s">
        <v>85</v>
      </c>
      <c r="AY142" s="17" t="s">
        <v>142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7" t="s">
        <v>83</v>
      </c>
      <c r="BK142" s="193">
        <f>ROUND(I142*H142,2)</f>
        <v>0</v>
      </c>
      <c r="BL142" s="17" t="s">
        <v>149</v>
      </c>
      <c r="BM142" s="17" t="s">
        <v>1464</v>
      </c>
    </row>
    <row r="143" spans="2:65" s="11" customFormat="1" ht="22.9" customHeight="1">
      <c r="B143" s="166"/>
      <c r="C143" s="167"/>
      <c r="D143" s="168" t="s">
        <v>74</v>
      </c>
      <c r="E143" s="180" t="s">
        <v>582</v>
      </c>
      <c r="F143" s="180" t="s">
        <v>1465</v>
      </c>
      <c r="G143" s="167"/>
      <c r="H143" s="167"/>
      <c r="I143" s="170"/>
      <c r="J143" s="181">
        <f>BK143</f>
        <v>0</v>
      </c>
      <c r="K143" s="167"/>
      <c r="L143" s="172"/>
      <c r="M143" s="173"/>
      <c r="N143" s="174"/>
      <c r="O143" s="174"/>
      <c r="P143" s="175">
        <f>SUM(P144:P150)</f>
        <v>0</v>
      </c>
      <c r="Q143" s="174"/>
      <c r="R143" s="175">
        <f>SUM(R144:R150)</f>
        <v>14.830301500000001</v>
      </c>
      <c r="S143" s="174"/>
      <c r="T143" s="176">
        <f>SUM(T144:T150)</f>
        <v>0</v>
      </c>
      <c r="AR143" s="177" t="s">
        <v>83</v>
      </c>
      <c r="AT143" s="178" t="s">
        <v>74</v>
      </c>
      <c r="AU143" s="178" t="s">
        <v>83</v>
      </c>
      <c r="AY143" s="177" t="s">
        <v>142</v>
      </c>
      <c r="BK143" s="179">
        <f>SUM(BK144:BK150)</f>
        <v>0</v>
      </c>
    </row>
    <row r="144" spans="2:65" s="1" customFormat="1" ht="16.5" customHeight="1">
      <c r="B144" s="34"/>
      <c r="C144" s="182" t="s">
        <v>7</v>
      </c>
      <c r="D144" s="182" t="s">
        <v>144</v>
      </c>
      <c r="E144" s="183" t="s">
        <v>1466</v>
      </c>
      <c r="F144" s="184" t="s">
        <v>1467</v>
      </c>
      <c r="G144" s="185" t="s">
        <v>147</v>
      </c>
      <c r="H144" s="186">
        <v>30.295000000000002</v>
      </c>
      <c r="I144" s="187"/>
      <c r="J144" s="188">
        <f>ROUND(I144*H144,2)</f>
        <v>0</v>
      </c>
      <c r="K144" s="184" t="s">
        <v>148</v>
      </c>
      <c r="L144" s="38"/>
      <c r="M144" s="189" t="s">
        <v>19</v>
      </c>
      <c r="N144" s="190" t="s">
        <v>46</v>
      </c>
      <c r="O144" s="60"/>
      <c r="P144" s="191">
        <f>O144*H144</f>
        <v>0</v>
      </c>
      <c r="Q144" s="191">
        <v>0.29160000000000003</v>
      </c>
      <c r="R144" s="191">
        <f>Q144*H144</f>
        <v>8.8340220000000009</v>
      </c>
      <c r="S144" s="191">
        <v>0</v>
      </c>
      <c r="T144" s="192">
        <f>S144*H144</f>
        <v>0</v>
      </c>
      <c r="AR144" s="17" t="s">
        <v>149</v>
      </c>
      <c r="AT144" s="17" t="s">
        <v>144</v>
      </c>
      <c r="AU144" s="17" t="s">
        <v>85</v>
      </c>
      <c r="AY144" s="17" t="s">
        <v>142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7" t="s">
        <v>83</v>
      </c>
      <c r="BK144" s="193">
        <f>ROUND(I144*H144,2)</f>
        <v>0</v>
      </c>
      <c r="BL144" s="17" t="s">
        <v>149</v>
      </c>
      <c r="BM144" s="17" t="s">
        <v>1468</v>
      </c>
    </row>
    <row r="145" spans="2:65" s="12" customFormat="1" ht="11.25">
      <c r="B145" s="194"/>
      <c r="C145" s="195"/>
      <c r="D145" s="196" t="s">
        <v>151</v>
      </c>
      <c r="E145" s="197" t="s">
        <v>19</v>
      </c>
      <c r="F145" s="198" t="s">
        <v>1469</v>
      </c>
      <c r="G145" s="195"/>
      <c r="H145" s="199">
        <v>30.295000000000002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151</v>
      </c>
      <c r="AU145" s="205" t="s">
        <v>85</v>
      </c>
      <c r="AV145" s="12" t="s">
        <v>85</v>
      </c>
      <c r="AW145" s="12" t="s">
        <v>36</v>
      </c>
      <c r="AX145" s="12" t="s">
        <v>83</v>
      </c>
      <c r="AY145" s="205" t="s">
        <v>142</v>
      </c>
    </row>
    <row r="146" spans="2:65" s="1" customFormat="1" ht="16.5" customHeight="1">
      <c r="B146" s="34"/>
      <c r="C146" s="182" t="s">
        <v>260</v>
      </c>
      <c r="D146" s="182" t="s">
        <v>144</v>
      </c>
      <c r="E146" s="183" t="s">
        <v>1470</v>
      </c>
      <c r="F146" s="184" t="s">
        <v>1471</v>
      </c>
      <c r="G146" s="185" t="s">
        <v>147</v>
      </c>
      <c r="H146" s="186">
        <v>30.295000000000002</v>
      </c>
      <c r="I146" s="187"/>
      <c r="J146" s="188">
        <f>ROUND(I146*H146,2)</f>
        <v>0</v>
      </c>
      <c r="K146" s="184" t="s">
        <v>19</v>
      </c>
      <c r="L146" s="38"/>
      <c r="M146" s="189" t="s">
        <v>19</v>
      </c>
      <c r="N146" s="190" t="s">
        <v>46</v>
      </c>
      <c r="O146" s="60"/>
      <c r="P146" s="191">
        <f>O146*H146</f>
        <v>0</v>
      </c>
      <c r="Q146" s="191">
        <v>9.8199999999999996E-2</v>
      </c>
      <c r="R146" s="191">
        <f>Q146*H146</f>
        <v>2.9749690000000002</v>
      </c>
      <c r="S146" s="191">
        <v>0</v>
      </c>
      <c r="T146" s="192">
        <f>S146*H146</f>
        <v>0</v>
      </c>
      <c r="AR146" s="17" t="s">
        <v>149</v>
      </c>
      <c r="AT146" s="17" t="s">
        <v>144</v>
      </c>
      <c r="AU146" s="17" t="s">
        <v>85</v>
      </c>
      <c r="AY146" s="17" t="s">
        <v>142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7" t="s">
        <v>83</v>
      </c>
      <c r="BK146" s="193">
        <f>ROUND(I146*H146,2)</f>
        <v>0</v>
      </c>
      <c r="BL146" s="17" t="s">
        <v>149</v>
      </c>
      <c r="BM146" s="17" t="s">
        <v>1472</v>
      </c>
    </row>
    <row r="147" spans="2:65" s="1" customFormat="1" ht="16.5" customHeight="1">
      <c r="B147" s="34"/>
      <c r="C147" s="182" t="s">
        <v>264</v>
      </c>
      <c r="D147" s="182" t="s">
        <v>144</v>
      </c>
      <c r="E147" s="183" t="s">
        <v>1473</v>
      </c>
      <c r="F147" s="184" t="s">
        <v>1474</v>
      </c>
      <c r="G147" s="185" t="s">
        <v>147</v>
      </c>
      <c r="H147" s="186">
        <v>18.895</v>
      </c>
      <c r="I147" s="187"/>
      <c r="J147" s="188">
        <f>ROUND(I147*H147,2)</f>
        <v>0</v>
      </c>
      <c r="K147" s="184" t="s">
        <v>148</v>
      </c>
      <c r="L147" s="38"/>
      <c r="M147" s="189" t="s">
        <v>19</v>
      </c>
      <c r="N147" s="190" t="s">
        <v>46</v>
      </c>
      <c r="O147" s="60"/>
      <c r="P147" s="191">
        <f>O147*H147</f>
        <v>0</v>
      </c>
      <c r="Q147" s="191">
        <v>0.15989999999999999</v>
      </c>
      <c r="R147" s="191">
        <f>Q147*H147</f>
        <v>3.0213104999999998</v>
      </c>
      <c r="S147" s="191">
        <v>0</v>
      </c>
      <c r="T147" s="192">
        <f>S147*H147</f>
        <v>0</v>
      </c>
      <c r="AR147" s="17" t="s">
        <v>149</v>
      </c>
      <c r="AT147" s="17" t="s">
        <v>144</v>
      </c>
      <c r="AU147" s="17" t="s">
        <v>85</v>
      </c>
      <c r="AY147" s="17" t="s">
        <v>142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7" t="s">
        <v>83</v>
      </c>
      <c r="BK147" s="193">
        <f>ROUND(I147*H147,2)</f>
        <v>0</v>
      </c>
      <c r="BL147" s="17" t="s">
        <v>149</v>
      </c>
      <c r="BM147" s="17" t="s">
        <v>1475</v>
      </c>
    </row>
    <row r="148" spans="2:65" s="12" customFormat="1" ht="11.25">
      <c r="B148" s="194"/>
      <c r="C148" s="195"/>
      <c r="D148" s="196" t="s">
        <v>151</v>
      </c>
      <c r="E148" s="197" t="s">
        <v>19</v>
      </c>
      <c r="F148" s="198" t="s">
        <v>1469</v>
      </c>
      <c r="G148" s="195"/>
      <c r="H148" s="199">
        <v>30.295000000000002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151</v>
      </c>
      <c r="AU148" s="205" t="s">
        <v>85</v>
      </c>
      <c r="AV148" s="12" t="s">
        <v>85</v>
      </c>
      <c r="AW148" s="12" t="s">
        <v>36</v>
      </c>
      <c r="AX148" s="12" t="s">
        <v>75</v>
      </c>
      <c r="AY148" s="205" t="s">
        <v>142</v>
      </c>
    </row>
    <row r="149" spans="2:65" s="12" customFormat="1" ht="11.25">
      <c r="B149" s="194"/>
      <c r="C149" s="195"/>
      <c r="D149" s="196" t="s">
        <v>151</v>
      </c>
      <c r="E149" s="197" t="s">
        <v>19</v>
      </c>
      <c r="F149" s="198" t="s">
        <v>1476</v>
      </c>
      <c r="G149" s="195"/>
      <c r="H149" s="199">
        <v>-11.4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151</v>
      </c>
      <c r="AU149" s="205" t="s">
        <v>85</v>
      </c>
      <c r="AV149" s="12" t="s">
        <v>85</v>
      </c>
      <c r="AW149" s="12" t="s">
        <v>36</v>
      </c>
      <c r="AX149" s="12" t="s">
        <v>75</v>
      </c>
      <c r="AY149" s="205" t="s">
        <v>142</v>
      </c>
    </row>
    <row r="150" spans="2:65" s="13" customFormat="1" ht="11.25">
      <c r="B150" s="206"/>
      <c r="C150" s="207"/>
      <c r="D150" s="196" t="s">
        <v>151</v>
      </c>
      <c r="E150" s="208" t="s">
        <v>19</v>
      </c>
      <c r="F150" s="209" t="s">
        <v>154</v>
      </c>
      <c r="G150" s="207"/>
      <c r="H150" s="210">
        <v>18.895000000000003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151</v>
      </c>
      <c r="AU150" s="216" t="s">
        <v>85</v>
      </c>
      <c r="AV150" s="13" t="s">
        <v>149</v>
      </c>
      <c r="AW150" s="13" t="s">
        <v>36</v>
      </c>
      <c r="AX150" s="13" t="s">
        <v>83</v>
      </c>
      <c r="AY150" s="216" t="s">
        <v>142</v>
      </c>
    </row>
    <row r="151" spans="2:65" s="11" customFormat="1" ht="22.9" customHeight="1">
      <c r="B151" s="166"/>
      <c r="C151" s="167"/>
      <c r="D151" s="168" t="s">
        <v>74</v>
      </c>
      <c r="E151" s="180" t="s">
        <v>589</v>
      </c>
      <c r="F151" s="180" t="s">
        <v>1477</v>
      </c>
      <c r="G151" s="167"/>
      <c r="H151" s="167"/>
      <c r="I151" s="170"/>
      <c r="J151" s="181">
        <f>BK151</f>
        <v>0</v>
      </c>
      <c r="K151" s="167"/>
      <c r="L151" s="172"/>
      <c r="M151" s="173"/>
      <c r="N151" s="174"/>
      <c r="O151" s="174"/>
      <c r="P151" s="175">
        <f>SUM(P152:P155)</f>
        <v>0</v>
      </c>
      <c r="Q151" s="174"/>
      <c r="R151" s="175">
        <f>SUM(R152:R155)</f>
        <v>1.1514000000000002</v>
      </c>
      <c r="S151" s="174"/>
      <c r="T151" s="176">
        <f>SUM(T152:T155)</f>
        <v>0</v>
      </c>
      <c r="AR151" s="177" t="s">
        <v>83</v>
      </c>
      <c r="AT151" s="178" t="s">
        <v>74</v>
      </c>
      <c r="AU151" s="178" t="s">
        <v>83</v>
      </c>
      <c r="AY151" s="177" t="s">
        <v>142</v>
      </c>
      <c r="BK151" s="179">
        <f>SUM(BK152:BK155)</f>
        <v>0</v>
      </c>
    </row>
    <row r="152" spans="2:65" s="1" customFormat="1" ht="16.5" customHeight="1">
      <c r="B152" s="34"/>
      <c r="C152" s="182" t="s">
        <v>270</v>
      </c>
      <c r="D152" s="182" t="s">
        <v>144</v>
      </c>
      <c r="E152" s="183" t="s">
        <v>1478</v>
      </c>
      <c r="F152" s="184" t="s">
        <v>1479</v>
      </c>
      <c r="G152" s="185" t="s">
        <v>147</v>
      </c>
      <c r="H152" s="186">
        <v>11.4</v>
      </c>
      <c r="I152" s="187"/>
      <c r="J152" s="188">
        <f>ROUND(I152*H152,2)</f>
        <v>0</v>
      </c>
      <c r="K152" s="184" t="s">
        <v>19</v>
      </c>
      <c r="L152" s="38"/>
      <c r="M152" s="189" t="s">
        <v>19</v>
      </c>
      <c r="N152" s="190" t="s">
        <v>46</v>
      </c>
      <c r="O152" s="60"/>
      <c r="P152" s="191">
        <f>O152*H152</f>
        <v>0</v>
      </c>
      <c r="Q152" s="191">
        <v>0.10100000000000001</v>
      </c>
      <c r="R152" s="191">
        <f>Q152*H152</f>
        <v>1.1514000000000002</v>
      </c>
      <c r="S152" s="191">
        <v>0</v>
      </c>
      <c r="T152" s="192">
        <f>S152*H152</f>
        <v>0</v>
      </c>
      <c r="AR152" s="17" t="s">
        <v>149</v>
      </c>
      <c r="AT152" s="17" t="s">
        <v>144</v>
      </c>
      <c r="AU152" s="17" t="s">
        <v>85</v>
      </c>
      <c r="AY152" s="17" t="s">
        <v>142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83</v>
      </c>
      <c r="BK152" s="193">
        <f>ROUND(I152*H152,2)</f>
        <v>0</v>
      </c>
      <c r="BL152" s="17" t="s">
        <v>149</v>
      </c>
      <c r="BM152" s="17" t="s">
        <v>1480</v>
      </c>
    </row>
    <row r="153" spans="2:65" s="12" customFormat="1" ht="11.25">
      <c r="B153" s="194"/>
      <c r="C153" s="195"/>
      <c r="D153" s="196" t="s">
        <v>151</v>
      </c>
      <c r="E153" s="197" t="s">
        <v>19</v>
      </c>
      <c r="F153" s="198" t="s">
        <v>1481</v>
      </c>
      <c r="G153" s="195"/>
      <c r="H153" s="199">
        <v>11.4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151</v>
      </c>
      <c r="AU153" s="205" t="s">
        <v>85</v>
      </c>
      <c r="AV153" s="12" t="s">
        <v>85</v>
      </c>
      <c r="AW153" s="12" t="s">
        <v>36</v>
      </c>
      <c r="AX153" s="12" t="s">
        <v>83</v>
      </c>
      <c r="AY153" s="205" t="s">
        <v>142</v>
      </c>
    </row>
    <row r="154" spans="2:65" s="1" customFormat="1" ht="16.5" customHeight="1">
      <c r="B154" s="34"/>
      <c r="C154" s="232" t="s">
        <v>277</v>
      </c>
      <c r="D154" s="232" t="s">
        <v>608</v>
      </c>
      <c r="E154" s="233" t="s">
        <v>1482</v>
      </c>
      <c r="F154" s="234" t="s">
        <v>1483</v>
      </c>
      <c r="G154" s="235" t="s">
        <v>147</v>
      </c>
      <c r="H154" s="236">
        <v>11.97</v>
      </c>
      <c r="I154" s="237"/>
      <c r="J154" s="238">
        <f>ROUND(I154*H154,2)</f>
        <v>0</v>
      </c>
      <c r="K154" s="234" t="s">
        <v>19</v>
      </c>
      <c r="L154" s="239"/>
      <c r="M154" s="240" t="s">
        <v>19</v>
      </c>
      <c r="N154" s="241" t="s">
        <v>46</v>
      </c>
      <c r="O154" s="60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7" t="s">
        <v>190</v>
      </c>
      <c r="AT154" s="17" t="s">
        <v>608</v>
      </c>
      <c r="AU154" s="17" t="s">
        <v>85</v>
      </c>
      <c r="AY154" s="17" t="s">
        <v>142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7" t="s">
        <v>83</v>
      </c>
      <c r="BK154" s="193">
        <f>ROUND(I154*H154,2)</f>
        <v>0</v>
      </c>
      <c r="BL154" s="17" t="s">
        <v>149</v>
      </c>
      <c r="BM154" s="17" t="s">
        <v>1484</v>
      </c>
    </row>
    <row r="155" spans="2:65" s="12" customFormat="1" ht="11.25">
      <c r="B155" s="194"/>
      <c r="C155" s="195"/>
      <c r="D155" s="196" t="s">
        <v>151</v>
      </c>
      <c r="E155" s="195"/>
      <c r="F155" s="198" t="s">
        <v>1485</v>
      </c>
      <c r="G155" s="195"/>
      <c r="H155" s="199">
        <v>11.97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151</v>
      </c>
      <c r="AU155" s="205" t="s">
        <v>85</v>
      </c>
      <c r="AV155" s="12" t="s">
        <v>85</v>
      </c>
      <c r="AW155" s="12" t="s">
        <v>4</v>
      </c>
      <c r="AX155" s="12" t="s">
        <v>83</v>
      </c>
      <c r="AY155" s="205" t="s">
        <v>142</v>
      </c>
    </row>
    <row r="156" spans="2:65" s="11" customFormat="1" ht="22.9" customHeight="1">
      <c r="B156" s="166"/>
      <c r="C156" s="167"/>
      <c r="D156" s="168" t="s">
        <v>74</v>
      </c>
      <c r="E156" s="180" t="s">
        <v>595</v>
      </c>
      <c r="F156" s="180" t="s">
        <v>596</v>
      </c>
      <c r="G156" s="167"/>
      <c r="H156" s="167"/>
      <c r="I156" s="170"/>
      <c r="J156" s="181">
        <f>BK156</f>
        <v>0</v>
      </c>
      <c r="K156" s="167"/>
      <c r="L156" s="172"/>
      <c r="M156" s="173"/>
      <c r="N156" s="174"/>
      <c r="O156" s="174"/>
      <c r="P156" s="175">
        <f>P157</f>
        <v>0</v>
      </c>
      <c r="Q156" s="174"/>
      <c r="R156" s="175">
        <f>R157</f>
        <v>0</v>
      </c>
      <c r="S156" s="174"/>
      <c r="T156" s="176">
        <f>T157</f>
        <v>0</v>
      </c>
      <c r="AR156" s="177" t="s">
        <v>83</v>
      </c>
      <c r="AT156" s="178" t="s">
        <v>74</v>
      </c>
      <c r="AU156" s="178" t="s">
        <v>83</v>
      </c>
      <c r="AY156" s="177" t="s">
        <v>142</v>
      </c>
      <c r="BK156" s="179">
        <f>BK157</f>
        <v>0</v>
      </c>
    </row>
    <row r="157" spans="2:65" s="1" customFormat="1" ht="16.5" customHeight="1">
      <c r="B157" s="34"/>
      <c r="C157" s="182" t="s">
        <v>426</v>
      </c>
      <c r="D157" s="182" t="s">
        <v>144</v>
      </c>
      <c r="E157" s="183" t="s">
        <v>1486</v>
      </c>
      <c r="F157" s="184" t="s">
        <v>1487</v>
      </c>
      <c r="G157" s="185" t="s">
        <v>215</v>
      </c>
      <c r="H157" s="186">
        <v>22.686</v>
      </c>
      <c r="I157" s="187"/>
      <c r="J157" s="188">
        <f>ROUND(I157*H157,2)</f>
        <v>0</v>
      </c>
      <c r="K157" s="184" t="s">
        <v>19</v>
      </c>
      <c r="L157" s="38"/>
      <c r="M157" s="189" t="s">
        <v>19</v>
      </c>
      <c r="N157" s="190" t="s">
        <v>46</v>
      </c>
      <c r="O157" s="60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7" t="s">
        <v>149</v>
      </c>
      <c r="AT157" s="17" t="s">
        <v>144</v>
      </c>
      <c r="AU157" s="17" t="s">
        <v>85</v>
      </c>
      <c r="AY157" s="17" t="s">
        <v>142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7" t="s">
        <v>83</v>
      </c>
      <c r="BK157" s="193">
        <f>ROUND(I157*H157,2)</f>
        <v>0</v>
      </c>
      <c r="BL157" s="17" t="s">
        <v>149</v>
      </c>
      <c r="BM157" s="17" t="s">
        <v>1488</v>
      </c>
    </row>
    <row r="158" spans="2:65" s="11" customFormat="1" ht="25.9" customHeight="1">
      <c r="B158" s="166"/>
      <c r="C158" s="167"/>
      <c r="D158" s="168" t="s">
        <v>74</v>
      </c>
      <c r="E158" s="169" t="s">
        <v>245</v>
      </c>
      <c r="F158" s="169" t="s">
        <v>246</v>
      </c>
      <c r="G158" s="167"/>
      <c r="H158" s="167"/>
      <c r="I158" s="170"/>
      <c r="J158" s="171">
        <f>BK158</f>
        <v>0</v>
      </c>
      <c r="K158" s="167"/>
      <c r="L158" s="172"/>
      <c r="M158" s="173"/>
      <c r="N158" s="174"/>
      <c r="O158" s="174"/>
      <c r="P158" s="175">
        <f>P159</f>
        <v>0</v>
      </c>
      <c r="Q158" s="174"/>
      <c r="R158" s="175">
        <f>R159</f>
        <v>0</v>
      </c>
      <c r="S158" s="174"/>
      <c r="T158" s="176">
        <f>T159</f>
        <v>0</v>
      </c>
      <c r="AR158" s="177" t="s">
        <v>85</v>
      </c>
      <c r="AT158" s="178" t="s">
        <v>74</v>
      </c>
      <c r="AU158" s="178" t="s">
        <v>75</v>
      </c>
      <c r="AY158" s="177" t="s">
        <v>142</v>
      </c>
      <c r="BK158" s="179">
        <f>BK159</f>
        <v>0</v>
      </c>
    </row>
    <row r="159" spans="2:65" s="11" customFormat="1" ht="22.9" customHeight="1">
      <c r="B159" s="166"/>
      <c r="C159" s="167"/>
      <c r="D159" s="168" t="s">
        <v>74</v>
      </c>
      <c r="E159" s="180" t="s">
        <v>268</v>
      </c>
      <c r="F159" s="180" t="s">
        <v>269</v>
      </c>
      <c r="G159" s="167"/>
      <c r="H159" s="167"/>
      <c r="I159" s="170"/>
      <c r="J159" s="181">
        <f>BK159</f>
        <v>0</v>
      </c>
      <c r="K159" s="167"/>
      <c r="L159" s="172"/>
      <c r="M159" s="173"/>
      <c r="N159" s="174"/>
      <c r="O159" s="174"/>
      <c r="P159" s="175">
        <f>SUM(P160:P162)</f>
        <v>0</v>
      </c>
      <c r="Q159" s="174"/>
      <c r="R159" s="175">
        <f>SUM(R160:R162)</f>
        <v>0</v>
      </c>
      <c r="S159" s="174"/>
      <c r="T159" s="176">
        <f>SUM(T160:T162)</f>
        <v>0</v>
      </c>
      <c r="AR159" s="177" t="s">
        <v>85</v>
      </c>
      <c r="AT159" s="178" t="s">
        <v>74</v>
      </c>
      <c r="AU159" s="178" t="s">
        <v>83</v>
      </c>
      <c r="AY159" s="177" t="s">
        <v>142</v>
      </c>
      <c r="BK159" s="179">
        <f>SUM(BK160:BK162)</f>
        <v>0</v>
      </c>
    </row>
    <row r="160" spans="2:65" s="1" customFormat="1" ht="16.5" customHeight="1">
      <c r="B160" s="34"/>
      <c r="C160" s="182" t="s">
        <v>286</v>
      </c>
      <c r="D160" s="182" t="s">
        <v>144</v>
      </c>
      <c r="E160" s="183" t="s">
        <v>1489</v>
      </c>
      <c r="F160" s="184" t="s">
        <v>1490</v>
      </c>
      <c r="G160" s="185" t="s">
        <v>1007</v>
      </c>
      <c r="H160" s="186">
        <v>1</v>
      </c>
      <c r="I160" s="187"/>
      <c r="J160" s="188">
        <f>ROUND(I160*H160,2)</f>
        <v>0</v>
      </c>
      <c r="K160" s="184" t="s">
        <v>19</v>
      </c>
      <c r="L160" s="38"/>
      <c r="M160" s="189" t="s">
        <v>19</v>
      </c>
      <c r="N160" s="190" t="s">
        <v>46</v>
      </c>
      <c r="O160" s="60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7" t="s">
        <v>229</v>
      </c>
      <c r="AT160" s="17" t="s">
        <v>144</v>
      </c>
      <c r="AU160" s="17" t="s">
        <v>85</v>
      </c>
      <c r="AY160" s="17" t="s">
        <v>142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7" t="s">
        <v>83</v>
      </c>
      <c r="BK160" s="193">
        <f>ROUND(I160*H160,2)</f>
        <v>0</v>
      </c>
      <c r="BL160" s="17" t="s">
        <v>229</v>
      </c>
      <c r="BM160" s="17" t="s">
        <v>1491</v>
      </c>
    </row>
    <row r="161" spans="2:65" s="1" customFormat="1" ht="16.5" customHeight="1">
      <c r="B161" s="34"/>
      <c r="C161" s="182" t="s">
        <v>440</v>
      </c>
      <c r="D161" s="182" t="s">
        <v>144</v>
      </c>
      <c r="E161" s="183" t="s">
        <v>1492</v>
      </c>
      <c r="F161" s="184" t="s">
        <v>1490</v>
      </c>
      <c r="G161" s="185" t="s">
        <v>1007</v>
      </c>
      <c r="H161" s="186">
        <v>1</v>
      </c>
      <c r="I161" s="187"/>
      <c r="J161" s="188">
        <f>ROUND(I161*H161,2)</f>
        <v>0</v>
      </c>
      <c r="K161" s="184" t="s">
        <v>19</v>
      </c>
      <c r="L161" s="38"/>
      <c r="M161" s="189" t="s">
        <v>19</v>
      </c>
      <c r="N161" s="190" t="s">
        <v>46</v>
      </c>
      <c r="O161" s="60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AR161" s="17" t="s">
        <v>229</v>
      </c>
      <c r="AT161" s="17" t="s">
        <v>144</v>
      </c>
      <c r="AU161" s="17" t="s">
        <v>85</v>
      </c>
      <c r="AY161" s="17" t="s">
        <v>142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7" t="s">
        <v>83</v>
      </c>
      <c r="BK161" s="193">
        <f>ROUND(I161*H161,2)</f>
        <v>0</v>
      </c>
      <c r="BL161" s="17" t="s">
        <v>229</v>
      </c>
      <c r="BM161" s="17" t="s">
        <v>1493</v>
      </c>
    </row>
    <row r="162" spans="2:65" s="1" customFormat="1" ht="16.5" customHeight="1">
      <c r="B162" s="34"/>
      <c r="C162" s="182" t="s">
        <v>445</v>
      </c>
      <c r="D162" s="182" t="s">
        <v>144</v>
      </c>
      <c r="E162" s="183" t="s">
        <v>803</v>
      </c>
      <c r="F162" s="184" t="s">
        <v>804</v>
      </c>
      <c r="G162" s="185" t="s">
        <v>629</v>
      </c>
      <c r="H162" s="242"/>
      <c r="I162" s="187"/>
      <c r="J162" s="188">
        <f>ROUND(I162*H162,2)</f>
        <v>0</v>
      </c>
      <c r="K162" s="184" t="s">
        <v>19</v>
      </c>
      <c r="L162" s="38"/>
      <c r="M162" s="189" t="s">
        <v>19</v>
      </c>
      <c r="N162" s="190" t="s">
        <v>46</v>
      </c>
      <c r="O162" s="60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17" t="s">
        <v>229</v>
      </c>
      <c r="AT162" s="17" t="s">
        <v>144</v>
      </c>
      <c r="AU162" s="17" t="s">
        <v>85</v>
      </c>
      <c r="AY162" s="17" t="s">
        <v>142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7" t="s">
        <v>83</v>
      </c>
      <c r="BK162" s="193">
        <f>ROUND(I162*H162,2)</f>
        <v>0</v>
      </c>
      <c r="BL162" s="17" t="s">
        <v>229</v>
      </c>
      <c r="BM162" s="17" t="s">
        <v>1494</v>
      </c>
    </row>
    <row r="163" spans="2:65" s="11" customFormat="1" ht="25.9" customHeight="1">
      <c r="B163" s="166"/>
      <c r="C163" s="167"/>
      <c r="D163" s="168" t="s">
        <v>74</v>
      </c>
      <c r="E163" s="169" t="s">
        <v>274</v>
      </c>
      <c r="F163" s="169" t="s">
        <v>107</v>
      </c>
      <c r="G163" s="167"/>
      <c r="H163" s="167"/>
      <c r="I163" s="170"/>
      <c r="J163" s="171">
        <f>BK163</f>
        <v>0</v>
      </c>
      <c r="K163" s="167"/>
      <c r="L163" s="172"/>
      <c r="M163" s="173"/>
      <c r="N163" s="174"/>
      <c r="O163" s="174"/>
      <c r="P163" s="175">
        <f>P164+P166</f>
        <v>0</v>
      </c>
      <c r="Q163" s="174"/>
      <c r="R163" s="175">
        <f>R164+R166</f>
        <v>0</v>
      </c>
      <c r="S163" s="174"/>
      <c r="T163" s="176">
        <f>T164+T166</f>
        <v>0</v>
      </c>
      <c r="AR163" s="177" t="s">
        <v>170</v>
      </c>
      <c r="AT163" s="178" t="s">
        <v>74</v>
      </c>
      <c r="AU163" s="178" t="s">
        <v>75</v>
      </c>
      <c r="AY163" s="177" t="s">
        <v>142</v>
      </c>
      <c r="BK163" s="179">
        <f>BK164+BK166</f>
        <v>0</v>
      </c>
    </row>
    <row r="164" spans="2:65" s="11" customFormat="1" ht="22.9" customHeight="1">
      <c r="B164" s="166"/>
      <c r="C164" s="167"/>
      <c r="D164" s="168" t="s">
        <v>74</v>
      </c>
      <c r="E164" s="180" t="s">
        <v>1495</v>
      </c>
      <c r="F164" s="180" t="s">
        <v>1496</v>
      </c>
      <c r="G164" s="167"/>
      <c r="H164" s="167"/>
      <c r="I164" s="170"/>
      <c r="J164" s="181">
        <f>BK164</f>
        <v>0</v>
      </c>
      <c r="K164" s="167"/>
      <c r="L164" s="172"/>
      <c r="M164" s="173"/>
      <c r="N164" s="174"/>
      <c r="O164" s="174"/>
      <c r="P164" s="175">
        <f>P165</f>
        <v>0</v>
      </c>
      <c r="Q164" s="174"/>
      <c r="R164" s="175">
        <f>R165</f>
        <v>0</v>
      </c>
      <c r="S164" s="174"/>
      <c r="T164" s="176">
        <f>T165</f>
        <v>0</v>
      </c>
      <c r="AR164" s="177" t="s">
        <v>170</v>
      </c>
      <c r="AT164" s="178" t="s">
        <v>74</v>
      </c>
      <c r="AU164" s="178" t="s">
        <v>83</v>
      </c>
      <c r="AY164" s="177" t="s">
        <v>142</v>
      </c>
      <c r="BK164" s="179">
        <f>BK165</f>
        <v>0</v>
      </c>
    </row>
    <row r="165" spans="2:65" s="1" customFormat="1" ht="16.5" customHeight="1">
      <c r="B165" s="34"/>
      <c r="C165" s="182" t="s">
        <v>449</v>
      </c>
      <c r="D165" s="182" t="s">
        <v>144</v>
      </c>
      <c r="E165" s="183" t="s">
        <v>1497</v>
      </c>
      <c r="F165" s="184" t="s">
        <v>1498</v>
      </c>
      <c r="G165" s="185" t="s">
        <v>699</v>
      </c>
      <c r="H165" s="186">
        <v>1</v>
      </c>
      <c r="I165" s="187"/>
      <c r="J165" s="188">
        <f>ROUND(I165*H165,2)</f>
        <v>0</v>
      </c>
      <c r="K165" s="184" t="s">
        <v>148</v>
      </c>
      <c r="L165" s="38"/>
      <c r="M165" s="189" t="s">
        <v>19</v>
      </c>
      <c r="N165" s="190" t="s">
        <v>46</v>
      </c>
      <c r="O165" s="60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7" t="s">
        <v>281</v>
      </c>
      <c r="AT165" s="17" t="s">
        <v>144</v>
      </c>
      <c r="AU165" s="17" t="s">
        <v>85</v>
      </c>
      <c r="AY165" s="17" t="s">
        <v>142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7" t="s">
        <v>83</v>
      </c>
      <c r="BK165" s="193">
        <f>ROUND(I165*H165,2)</f>
        <v>0</v>
      </c>
      <c r="BL165" s="17" t="s">
        <v>281</v>
      </c>
      <c r="BM165" s="17" t="s">
        <v>1499</v>
      </c>
    </row>
    <row r="166" spans="2:65" s="11" customFormat="1" ht="22.9" customHeight="1">
      <c r="B166" s="166"/>
      <c r="C166" s="167"/>
      <c r="D166" s="168" t="s">
        <v>74</v>
      </c>
      <c r="E166" s="180" t="s">
        <v>275</v>
      </c>
      <c r="F166" s="180" t="s">
        <v>276</v>
      </c>
      <c r="G166" s="167"/>
      <c r="H166" s="167"/>
      <c r="I166" s="170"/>
      <c r="J166" s="181">
        <f>BK166</f>
        <v>0</v>
      </c>
      <c r="K166" s="167"/>
      <c r="L166" s="172"/>
      <c r="M166" s="173"/>
      <c r="N166" s="174"/>
      <c r="O166" s="174"/>
      <c r="P166" s="175">
        <f>SUM(P167:P169)</f>
        <v>0</v>
      </c>
      <c r="Q166" s="174"/>
      <c r="R166" s="175">
        <f>SUM(R167:R169)</f>
        <v>0</v>
      </c>
      <c r="S166" s="174"/>
      <c r="T166" s="176">
        <f>SUM(T167:T169)</f>
        <v>0</v>
      </c>
      <c r="AR166" s="177" t="s">
        <v>170</v>
      </c>
      <c r="AT166" s="178" t="s">
        <v>74</v>
      </c>
      <c r="AU166" s="178" t="s">
        <v>83</v>
      </c>
      <c r="AY166" s="177" t="s">
        <v>142</v>
      </c>
      <c r="BK166" s="179">
        <f>SUM(BK167:BK169)</f>
        <v>0</v>
      </c>
    </row>
    <row r="167" spans="2:65" s="1" customFormat="1" ht="16.5" customHeight="1">
      <c r="B167" s="34"/>
      <c r="C167" s="182" t="s">
        <v>454</v>
      </c>
      <c r="D167" s="182" t="s">
        <v>144</v>
      </c>
      <c r="E167" s="183" t="s">
        <v>278</v>
      </c>
      <c r="F167" s="184" t="s">
        <v>279</v>
      </c>
      <c r="G167" s="185" t="s">
        <v>280</v>
      </c>
      <c r="H167" s="186">
        <v>1</v>
      </c>
      <c r="I167" s="187"/>
      <c r="J167" s="188">
        <f>ROUND(I167*H167,2)</f>
        <v>0</v>
      </c>
      <c r="K167" s="184" t="s">
        <v>148</v>
      </c>
      <c r="L167" s="38"/>
      <c r="M167" s="189" t="s">
        <v>19</v>
      </c>
      <c r="N167" s="190" t="s">
        <v>46</v>
      </c>
      <c r="O167" s="60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17" t="s">
        <v>281</v>
      </c>
      <c r="AT167" s="17" t="s">
        <v>144</v>
      </c>
      <c r="AU167" s="17" t="s">
        <v>85</v>
      </c>
      <c r="AY167" s="17" t="s">
        <v>142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7" t="s">
        <v>83</v>
      </c>
      <c r="BK167" s="193">
        <f>ROUND(I167*H167,2)</f>
        <v>0</v>
      </c>
      <c r="BL167" s="17" t="s">
        <v>281</v>
      </c>
      <c r="BM167" s="17" t="s">
        <v>1500</v>
      </c>
    </row>
    <row r="168" spans="2:65" s="14" customFormat="1" ht="11.25">
      <c r="B168" s="217"/>
      <c r="C168" s="218"/>
      <c r="D168" s="196" t="s">
        <v>151</v>
      </c>
      <c r="E168" s="219" t="s">
        <v>19</v>
      </c>
      <c r="F168" s="220" t="s">
        <v>283</v>
      </c>
      <c r="G168" s="218"/>
      <c r="H168" s="219" t="s">
        <v>19</v>
      </c>
      <c r="I168" s="221"/>
      <c r="J168" s="218"/>
      <c r="K168" s="218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151</v>
      </c>
      <c r="AU168" s="226" t="s">
        <v>85</v>
      </c>
      <c r="AV168" s="14" t="s">
        <v>83</v>
      </c>
      <c r="AW168" s="14" t="s">
        <v>36</v>
      </c>
      <c r="AX168" s="14" t="s">
        <v>75</v>
      </c>
      <c r="AY168" s="226" t="s">
        <v>142</v>
      </c>
    </row>
    <row r="169" spans="2:65" s="12" customFormat="1" ht="11.25">
      <c r="B169" s="194"/>
      <c r="C169" s="195"/>
      <c r="D169" s="196" t="s">
        <v>151</v>
      </c>
      <c r="E169" s="197" t="s">
        <v>19</v>
      </c>
      <c r="F169" s="198" t="s">
        <v>83</v>
      </c>
      <c r="G169" s="195"/>
      <c r="H169" s="199">
        <v>1</v>
      </c>
      <c r="I169" s="200"/>
      <c r="J169" s="195"/>
      <c r="K169" s="195"/>
      <c r="L169" s="201"/>
      <c r="M169" s="246"/>
      <c r="N169" s="247"/>
      <c r="O169" s="247"/>
      <c r="P169" s="247"/>
      <c r="Q169" s="247"/>
      <c r="R169" s="247"/>
      <c r="S169" s="247"/>
      <c r="T169" s="248"/>
      <c r="AT169" s="205" t="s">
        <v>151</v>
      </c>
      <c r="AU169" s="205" t="s">
        <v>85</v>
      </c>
      <c r="AV169" s="12" t="s">
        <v>85</v>
      </c>
      <c r="AW169" s="12" t="s">
        <v>36</v>
      </c>
      <c r="AX169" s="12" t="s">
        <v>83</v>
      </c>
      <c r="AY169" s="205" t="s">
        <v>142</v>
      </c>
    </row>
    <row r="170" spans="2:65" s="1" customFormat="1" ht="6.95" customHeight="1">
      <c r="B170" s="46"/>
      <c r="C170" s="47"/>
      <c r="D170" s="47"/>
      <c r="E170" s="47"/>
      <c r="F170" s="47"/>
      <c r="G170" s="47"/>
      <c r="H170" s="47"/>
      <c r="I170" s="134"/>
      <c r="J170" s="47"/>
      <c r="K170" s="47"/>
      <c r="L170" s="38"/>
    </row>
  </sheetData>
  <sheetProtection algorithmName="SHA-512" hashValue="4etJdRAoADz4FBlVI21te2w+qGN2v3aaki3dCJsWsUi8mruVEkA/cbMvzKgGHpjowBNkD2OXBEuhrLVcAEWYiA==" saltValue="SFLI+SPQJ98erj+lvTJXv87lvVsOy6yzV/VfbjFqY52qZIBy1Ieae1QYtckBRcQos1h2DJCIy6CsY7qze/jHpQ==" spinCount="100000" sheet="1" objects="1" scenarios="1" formatColumns="0" formatRows="0" autoFilter="0"/>
  <autoFilter ref="C90:K169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7" t="s">
        <v>108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85</v>
      </c>
    </row>
    <row r="4" spans="2:46" ht="24.95" customHeight="1">
      <c r="B4" s="20"/>
      <c r="D4" s="110" t="s">
        <v>109</v>
      </c>
      <c r="L4" s="20"/>
      <c r="M4" s="24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111" t="s">
        <v>16</v>
      </c>
      <c r="L6" s="20"/>
    </row>
    <row r="7" spans="2:46" ht="16.5" customHeight="1">
      <c r="B7" s="20"/>
      <c r="E7" s="370" t="str">
        <f>'Rekapitulace stavby'!K6</f>
        <v>Revitalizace ploch hřbitova, oprava objektu přípravny</v>
      </c>
      <c r="F7" s="371"/>
      <c r="G7" s="371"/>
      <c r="H7" s="371"/>
      <c r="L7" s="20"/>
    </row>
    <row r="8" spans="2:46" s="1" customFormat="1" ht="12" customHeight="1">
      <c r="B8" s="38"/>
      <c r="D8" s="111" t="s">
        <v>110</v>
      </c>
      <c r="I8" s="112"/>
      <c r="L8" s="38"/>
    </row>
    <row r="9" spans="2:46" s="1" customFormat="1" ht="36.950000000000003" customHeight="1">
      <c r="B9" s="38"/>
      <c r="E9" s="372" t="s">
        <v>1501</v>
      </c>
      <c r="F9" s="373"/>
      <c r="G9" s="373"/>
      <c r="H9" s="373"/>
      <c r="I9" s="112"/>
      <c r="L9" s="38"/>
    </row>
    <row r="10" spans="2:46" s="1" customFormat="1" ht="11.25">
      <c r="B10" s="38"/>
      <c r="I10" s="112"/>
      <c r="L10" s="38"/>
    </row>
    <row r="11" spans="2:46" s="1" customFormat="1" ht="12" customHeight="1">
      <c r="B11" s="38"/>
      <c r="D11" s="111" t="s">
        <v>18</v>
      </c>
      <c r="F11" s="17" t="s">
        <v>19</v>
      </c>
      <c r="I11" s="113" t="s">
        <v>20</v>
      </c>
      <c r="J11" s="17" t="s">
        <v>19</v>
      </c>
      <c r="L11" s="38"/>
    </row>
    <row r="12" spans="2:46" s="1" customFormat="1" ht="12" customHeight="1">
      <c r="B12" s="38"/>
      <c r="D12" s="111" t="s">
        <v>21</v>
      </c>
      <c r="F12" s="17" t="s">
        <v>22</v>
      </c>
      <c r="I12" s="113" t="s">
        <v>23</v>
      </c>
      <c r="J12" s="114" t="str">
        <f>'Rekapitulace stavby'!AN8</f>
        <v>4. 1. 2019</v>
      </c>
      <c r="L12" s="38"/>
    </row>
    <row r="13" spans="2:46" s="1" customFormat="1" ht="10.9" customHeight="1">
      <c r="B13" s="38"/>
      <c r="I13" s="112"/>
      <c r="L13" s="38"/>
    </row>
    <row r="14" spans="2:46" s="1" customFormat="1" ht="12" customHeight="1">
      <c r="B14" s="38"/>
      <c r="D14" s="111" t="s">
        <v>25</v>
      </c>
      <c r="I14" s="113" t="s">
        <v>26</v>
      </c>
      <c r="J14" s="17" t="s">
        <v>27</v>
      </c>
      <c r="L14" s="38"/>
    </row>
    <row r="15" spans="2:46" s="1" customFormat="1" ht="18" customHeight="1">
      <c r="B15" s="38"/>
      <c r="E15" s="17" t="s">
        <v>28</v>
      </c>
      <c r="I15" s="113" t="s">
        <v>29</v>
      </c>
      <c r="J15" s="17" t="s">
        <v>30</v>
      </c>
      <c r="L15" s="38"/>
    </row>
    <row r="16" spans="2:46" s="1" customFormat="1" ht="6.95" customHeight="1">
      <c r="B16" s="38"/>
      <c r="I16" s="112"/>
      <c r="L16" s="38"/>
    </row>
    <row r="17" spans="2:12" s="1" customFormat="1" ht="12" customHeight="1">
      <c r="B17" s="38"/>
      <c r="D17" s="111" t="s">
        <v>31</v>
      </c>
      <c r="I17" s="113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4" t="str">
        <f>'Rekapitulace stavby'!E14</f>
        <v>Vyplň údaj</v>
      </c>
      <c r="F18" s="375"/>
      <c r="G18" s="375"/>
      <c r="H18" s="375"/>
      <c r="I18" s="113" t="s">
        <v>29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2"/>
      <c r="L19" s="38"/>
    </row>
    <row r="20" spans="2:12" s="1" customFormat="1" ht="12" customHeight="1">
      <c r="B20" s="38"/>
      <c r="D20" s="111" t="s">
        <v>33</v>
      </c>
      <c r="I20" s="113" t="s">
        <v>26</v>
      </c>
      <c r="J20" s="17" t="s">
        <v>34</v>
      </c>
      <c r="L20" s="38"/>
    </row>
    <row r="21" spans="2:12" s="1" customFormat="1" ht="18" customHeight="1">
      <c r="B21" s="38"/>
      <c r="E21" s="17" t="s">
        <v>35</v>
      </c>
      <c r="I21" s="113" t="s">
        <v>29</v>
      </c>
      <c r="J21" s="17" t="s">
        <v>19</v>
      </c>
      <c r="L21" s="38"/>
    </row>
    <row r="22" spans="2:12" s="1" customFormat="1" ht="6.95" customHeight="1">
      <c r="B22" s="38"/>
      <c r="I22" s="112"/>
      <c r="L22" s="38"/>
    </row>
    <row r="23" spans="2:12" s="1" customFormat="1" ht="12" customHeight="1">
      <c r="B23" s="38"/>
      <c r="D23" s="111" t="s">
        <v>37</v>
      </c>
      <c r="I23" s="113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>
      <c r="B24" s="38"/>
      <c r="E24" s="17" t="str">
        <f>IF('Rekapitulace stavby'!E20="","",'Rekapitulace stavby'!E20)</f>
        <v xml:space="preserve"> </v>
      </c>
      <c r="I24" s="113" t="s">
        <v>29</v>
      </c>
      <c r="J24" s="17" t="str">
        <f>IF('Rekapitulace stavby'!AN20="","",'Rekapitulace stavby'!AN20)</f>
        <v/>
      </c>
      <c r="L24" s="38"/>
    </row>
    <row r="25" spans="2:12" s="1" customFormat="1" ht="6.95" customHeight="1">
      <c r="B25" s="38"/>
      <c r="I25" s="112"/>
      <c r="L25" s="38"/>
    </row>
    <row r="26" spans="2:12" s="1" customFormat="1" ht="12" customHeight="1">
      <c r="B26" s="38"/>
      <c r="D26" s="111" t="s">
        <v>39</v>
      </c>
      <c r="I26" s="112"/>
      <c r="L26" s="38"/>
    </row>
    <row r="27" spans="2:12" s="7" customFormat="1" ht="16.5" customHeight="1">
      <c r="B27" s="115"/>
      <c r="E27" s="376" t="s">
        <v>19</v>
      </c>
      <c r="F27" s="376"/>
      <c r="G27" s="376"/>
      <c r="H27" s="376"/>
      <c r="I27" s="116"/>
      <c r="L27" s="115"/>
    </row>
    <row r="28" spans="2:12" s="1" customFormat="1" ht="6.95" customHeight="1">
      <c r="B28" s="38"/>
      <c r="I28" s="112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17"/>
      <c r="J29" s="56"/>
      <c r="K29" s="56"/>
      <c r="L29" s="38"/>
    </row>
    <row r="30" spans="2:12" s="1" customFormat="1" ht="25.35" customHeight="1">
      <c r="B30" s="38"/>
      <c r="D30" s="118" t="s">
        <v>41</v>
      </c>
      <c r="I30" s="112"/>
      <c r="J30" s="119">
        <f>ROUND(J86, 2)</f>
        <v>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14.45" customHeight="1">
      <c r="B32" s="38"/>
      <c r="F32" s="120" t="s">
        <v>43</v>
      </c>
      <c r="I32" s="121" t="s">
        <v>42</v>
      </c>
      <c r="J32" s="120" t="s">
        <v>44</v>
      </c>
      <c r="L32" s="38"/>
    </row>
    <row r="33" spans="2:12" s="1" customFormat="1" ht="14.45" customHeight="1">
      <c r="B33" s="38"/>
      <c r="D33" s="111" t="s">
        <v>45</v>
      </c>
      <c r="E33" s="111" t="s">
        <v>46</v>
      </c>
      <c r="F33" s="122">
        <f>ROUND((SUM(BE86:BE102)),  2)</f>
        <v>0</v>
      </c>
      <c r="I33" s="123">
        <v>0.21</v>
      </c>
      <c r="J33" s="122">
        <f>ROUND(((SUM(BE86:BE102))*I33),  2)</f>
        <v>0</v>
      </c>
      <c r="L33" s="38"/>
    </row>
    <row r="34" spans="2:12" s="1" customFormat="1" ht="14.45" customHeight="1">
      <c r="B34" s="38"/>
      <c r="E34" s="111" t="s">
        <v>47</v>
      </c>
      <c r="F34" s="122">
        <f>ROUND((SUM(BF86:BF102)),  2)</f>
        <v>0</v>
      </c>
      <c r="I34" s="123">
        <v>0.15</v>
      </c>
      <c r="J34" s="122">
        <f>ROUND(((SUM(BF86:BF102))*I34),  2)</f>
        <v>0</v>
      </c>
      <c r="L34" s="38"/>
    </row>
    <row r="35" spans="2:12" s="1" customFormat="1" ht="14.45" hidden="1" customHeight="1">
      <c r="B35" s="38"/>
      <c r="E35" s="111" t="s">
        <v>48</v>
      </c>
      <c r="F35" s="122">
        <f>ROUND((SUM(BG86:BG102)),  2)</f>
        <v>0</v>
      </c>
      <c r="I35" s="123">
        <v>0.21</v>
      </c>
      <c r="J35" s="122">
        <f>0</f>
        <v>0</v>
      </c>
      <c r="L35" s="38"/>
    </row>
    <row r="36" spans="2:12" s="1" customFormat="1" ht="14.45" hidden="1" customHeight="1">
      <c r="B36" s="38"/>
      <c r="E36" s="111" t="s">
        <v>49</v>
      </c>
      <c r="F36" s="122">
        <f>ROUND((SUM(BH86:BH102)),  2)</f>
        <v>0</v>
      </c>
      <c r="I36" s="123">
        <v>0.15</v>
      </c>
      <c r="J36" s="122">
        <f>0</f>
        <v>0</v>
      </c>
      <c r="L36" s="38"/>
    </row>
    <row r="37" spans="2:12" s="1" customFormat="1" ht="14.45" hidden="1" customHeight="1">
      <c r="B37" s="38"/>
      <c r="E37" s="111" t="s">
        <v>50</v>
      </c>
      <c r="F37" s="122">
        <f>ROUND((SUM(BI86:BI102)),  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2"/>
      <c r="L38" s="38"/>
    </row>
    <row r="39" spans="2:12" s="1" customFormat="1" ht="25.35" customHeight="1">
      <c r="B39" s="38"/>
      <c r="C39" s="124"/>
      <c r="D39" s="125" t="s">
        <v>51</v>
      </c>
      <c r="E39" s="126"/>
      <c r="F39" s="126"/>
      <c r="G39" s="127" t="s">
        <v>52</v>
      </c>
      <c r="H39" s="128" t="s">
        <v>53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38"/>
    </row>
    <row r="44" spans="2:12" s="1" customFormat="1" ht="6.95" customHeight="1"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38"/>
    </row>
    <row r="45" spans="2:12" s="1" customFormat="1" ht="24.95" customHeight="1">
      <c r="B45" s="34"/>
      <c r="C45" s="23" t="s">
        <v>112</v>
      </c>
      <c r="D45" s="35"/>
      <c r="E45" s="35"/>
      <c r="F45" s="35"/>
      <c r="G45" s="35"/>
      <c r="H45" s="35"/>
      <c r="I45" s="112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12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16.5" customHeight="1">
      <c r="B48" s="34"/>
      <c r="C48" s="35"/>
      <c r="D48" s="35"/>
      <c r="E48" s="377" t="str">
        <f>E7</f>
        <v>Revitalizace ploch hřbitova, oprava objektu přípravny</v>
      </c>
      <c r="F48" s="378"/>
      <c r="G48" s="378"/>
      <c r="H48" s="378"/>
      <c r="I48" s="112"/>
      <c r="J48" s="35"/>
      <c r="K48" s="35"/>
      <c r="L48" s="38"/>
    </row>
    <row r="49" spans="2:47" s="1" customFormat="1" ht="12" customHeight="1">
      <c r="B49" s="34"/>
      <c r="C49" s="29" t="s">
        <v>110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47" s="1" customFormat="1" ht="16.5" customHeight="1">
      <c r="B50" s="34"/>
      <c r="C50" s="35"/>
      <c r="D50" s="35"/>
      <c r="E50" s="346" t="str">
        <f>E9</f>
        <v>001 - Vedlejší rozpočtové náklady</v>
      </c>
      <c r="F50" s="345"/>
      <c r="G50" s="345"/>
      <c r="H50" s="345"/>
      <c r="I50" s="112"/>
      <c r="J50" s="35"/>
      <c r="K50" s="35"/>
      <c r="L50" s="38"/>
    </row>
    <row r="51" spans="2:47" s="1" customFormat="1" ht="6.95" customHeight="1">
      <c r="B51" s="34"/>
      <c r="C51" s="35"/>
      <c r="D51" s="35"/>
      <c r="E51" s="35"/>
      <c r="F51" s="35"/>
      <c r="G51" s="35"/>
      <c r="H51" s="35"/>
      <c r="I51" s="112"/>
      <c r="J51" s="35"/>
      <c r="K51" s="35"/>
      <c r="L51" s="38"/>
    </row>
    <row r="52" spans="2:47" s="1" customFormat="1" ht="12" customHeight="1">
      <c r="B52" s="34"/>
      <c r="C52" s="29" t="s">
        <v>21</v>
      </c>
      <c r="D52" s="35"/>
      <c r="E52" s="35"/>
      <c r="F52" s="27" t="str">
        <f>F12</f>
        <v>Šenov u Nového Jičína</v>
      </c>
      <c r="G52" s="35"/>
      <c r="H52" s="35"/>
      <c r="I52" s="113" t="s">
        <v>23</v>
      </c>
      <c r="J52" s="55" t="str">
        <f>IF(J12="","",J12)</f>
        <v>4. 1. 2019</v>
      </c>
      <c r="K52" s="35"/>
      <c r="L52" s="38"/>
    </row>
    <row r="53" spans="2:47" s="1" customFormat="1" ht="6.95" customHeight="1">
      <c r="B53" s="34"/>
      <c r="C53" s="35"/>
      <c r="D53" s="35"/>
      <c r="E53" s="35"/>
      <c r="F53" s="35"/>
      <c r="G53" s="35"/>
      <c r="H53" s="35"/>
      <c r="I53" s="112"/>
      <c r="J53" s="35"/>
      <c r="K53" s="35"/>
      <c r="L53" s="38"/>
    </row>
    <row r="54" spans="2:47" s="1" customFormat="1" ht="13.7" customHeight="1">
      <c r="B54" s="34"/>
      <c r="C54" s="29" t="s">
        <v>25</v>
      </c>
      <c r="D54" s="35"/>
      <c r="E54" s="35"/>
      <c r="F54" s="27" t="str">
        <f>E15</f>
        <v>Obec Šenov u Nového Jičína</v>
      </c>
      <c r="G54" s="35"/>
      <c r="H54" s="35"/>
      <c r="I54" s="113" t="s">
        <v>33</v>
      </c>
      <c r="J54" s="32" t="str">
        <f>E21</f>
        <v>Ing. arch. Zdeněk Tupý</v>
      </c>
      <c r="K54" s="35"/>
      <c r="L54" s="38"/>
    </row>
    <row r="55" spans="2:47" s="1" customFormat="1" ht="13.7" customHeight="1">
      <c r="B55" s="34"/>
      <c r="C55" s="29" t="s">
        <v>31</v>
      </c>
      <c r="D55" s="35"/>
      <c r="E55" s="35"/>
      <c r="F55" s="27" t="str">
        <f>IF(E18="","",E18)</f>
        <v>Vyplň údaj</v>
      </c>
      <c r="G55" s="35"/>
      <c r="H55" s="35"/>
      <c r="I55" s="113" t="s">
        <v>37</v>
      </c>
      <c r="J55" s="32" t="str">
        <f>E24</f>
        <v xml:space="preserve"> </v>
      </c>
      <c r="K55" s="35"/>
      <c r="L55" s="38"/>
    </row>
    <row r="56" spans="2:47" s="1" customFormat="1" ht="10.35" customHeight="1">
      <c r="B56" s="34"/>
      <c r="C56" s="35"/>
      <c r="D56" s="35"/>
      <c r="E56" s="35"/>
      <c r="F56" s="35"/>
      <c r="G56" s="35"/>
      <c r="H56" s="35"/>
      <c r="I56" s="112"/>
      <c r="J56" s="35"/>
      <c r="K56" s="35"/>
      <c r="L56" s="38"/>
    </row>
    <row r="57" spans="2:47" s="1" customFormat="1" ht="29.25" customHeight="1">
      <c r="B57" s="34"/>
      <c r="C57" s="138" t="s">
        <v>113</v>
      </c>
      <c r="D57" s="139"/>
      <c r="E57" s="139"/>
      <c r="F57" s="139"/>
      <c r="G57" s="139"/>
      <c r="H57" s="139"/>
      <c r="I57" s="140"/>
      <c r="J57" s="141" t="s">
        <v>114</v>
      </c>
      <c r="K57" s="139"/>
      <c r="L57" s="38"/>
    </row>
    <row r="58" spans="2:47" s="1" customFormat="1" ht="10.35" customHeight="1">
      <c r="B58" s="34"/>
      <c r="C58" s="35"/>
      <c r="D58" s="35"/>
      <c r="E58" s="35"/>
      <c r="F58" s="35"/>
      <c r="G58" s="35"/>
      <c r="H58" s="35"/>
      <c r="I58" s="112"/>
      <c r="J58" s="35"/>
      <c r="K58" s="35"/>
      <c r="L58" s="38"/>
    </row>
    <row r="59" spans="2:47" s="1" customFormat="1" ht="22.9" customHeight="1">
      <c r="B59" s="34"/>
      <c r="C59" s="142" t="s">
        <v>73</v>
      </c>
      <c r="D59" s="35"/>
      <c r="E59" s="35"/>
      <c r="F59" s="35"/>
      <c r="G59" s="35"/>
      <c r="H59" s="35"/>
      <c r="I59" s="112"/>
      <c r="J59" s="73">
        <f>J86</f>
        <v>0</v>
      </c>
      <c r="K59" s="35"/>
      <c r="L59" s="38"/>
      <c r="AU59" s="17" t="s">
        <v>115</v>
      </c>
    </row>
    <row r="60" spans="2:47" s="8" customFormat="1" ht="24.95" customHeight="1">
      <c r="B60" s="143"/>
      <c r="C60" s="144"/>
      <c r="D60" s="145" t="s">
        <v>124</v>
      </c>
      <c r="E60" s="146"/>
      <c r="F60" s="146"/>
      <c r="G60" s="146"/>
      <c r="H60" s="146"/>
      <c r="I60" s="147"/>
      <c r="J60" s="148">
        <f>J87</f>
        <v>0</v>
      </c>
      <c r="K60" s="144"/>
      <c r="L60" s="149"/>
    </row>
    <row r="61" spans="2:47" s="9" customFormat="1" ht="19.899999999999999" customHeight="1">
      <c r="B61" s="150"/>
      <c r="C61" s="94"/>
      <c r="D61" s="151" t="s">
        <v>1391</v>
      </c>
      <c r="E61" s="152"/>
      <c r="F61" s="152"/>
      <c r="G61" s="152"/>
      <c r="H61" s="152"/>
      <c r="I61" s="153"/>
      <c r="J61" s="154">
        <f>J88</f>
        <v>0</v>
      </c>
      <c r="K61" s="94"/>
      <c r="L61" s="155"/>
    </row>
    <row r="62" spans="2:47" s="9" customFormat="1" ht="19.899999999999999" customHeight="1">
      <c r="B62" s="150"/>
      <c r="C62" s="94"/>
      <c r="D62" s="151" t="s">
        <v>125</v>
      </c>
      <c r="E62" s="152"/>
      <c r="F62" s="152"/>
      <c r="G62" s="152"/>
      <c r="H62" s="152"/>
      <c r="I62" s="153"/>
      <c r="J62" s="154">
        <f>J90</f>
        <v>0</v>
      </c>
      <c r="K62" s="94"/>
      <c r="L62" s="155"/>
    </row>
    <row r="63" spans="2:47" s="9" customFormat="1" ht="19.899999999999999" customHeight="1">
      <c r="B63" s="150"/>
      <c r="C63" s="94"/>
      <c r="D63" s="151" t="s">
        <v>126</v>
      </c>
      <c r="E63" s="152"/>
      <c r="F63" s="152"/>
      <c r="G63" s="152"/>
      <c r="H63" s="152"/>
      <c r="I63" s="153"/>
      <c r="J63" s="154">
        <f>J92</f>
        <v>0</v>
      </c>
      <c r="K63" s="94"/>
      <c r="L63" s="155"/>
    </row>
    <row r="64" spans="2:47" s="9" customFormat="1" ht="19.899999999999999" customHeight="1">
      <c r="B64" s="150"/>
      <c r="C64" s="94"/>
      <c r="D64" s="151" t="s">
        <v>1502</v>
      </c>
      <c r="E64" s="152"/>
      <c r="F64" s="152"/>
      <c r="G64" s="152"/>
      <c r="H64" s="152"/>
      <c r="I64" s="153"/>
      <c r="J64" s="154">
        <f>J97</f>
        <v>0</v>
      </c>
      <c r="K64" s="94"/>
      <c r="L64" s="155"/>
    </row>
    <row r="65" spans="2:12" s="9" customFormat="1" ht="19.899999999999999" customHeight="1">
      <c r="B65" s="150"/>
      <c r="C65" s="94"/>
      <c r="D65" s="151" t="s">
        <v>1503</v>
      </c>
      <c r="E65" s="152"/>
      <c r="F65" s="152"/>
      <c r="G65" s="152"/>
      <c r="H65" s="152"/>
      <c r="I65" s="153"/>
      <c r="J65" s="154">
        <f>J99</f>
        <v>0</v>
      </c>
      <c r="K65" s="94"/>
      <c r="L65" s="155"/>
    </row>
    <row r="66" spans="2:12" s="9" customFormat="1" ht="19.899999999999999" customHeight="1">
      <c r="B66" s="150"/>
      <c r="C66" s="94"/>
      <c r="D66" s="151" t="s">
        <v>1504</v>
      </c>
      <c r="E66" s="152"/>
      <c r="F66" s="152"/>
      <c r="G66" s="152"/>
      <c r="H66" s="152"/>
      <c r="I66" s="153"/>
      <c r="J66" s="154">
        <f>J101</f>
        <v>0</v>
      </c>
      <c r="K66" s="94"/>
      <c r="L66" s="155"/>
    </row>
    <row r="67" spans="2:12" s="1" customFormat="1" ht="21.75" customHeight="1">
      <c r="B67" s="34"/>
      <c r="C67" s="35"/>
      <c r="D67" s="35"/>
      <c r="E67" s="35"/>
      <c r="F67" s="35"/>
      <c r="G67" s="35"/>
      <c r="H67" s="35"/>
      <c r="I67" s="112"/>
      <c r="J67" s="35"/>
      <c r="K67" s="35"/>
      <c r="L67" s="38"/>
    </row>
    <row r="68" spans="2:12" s="1" customFormat="1" ht="6.95" customHeight="1">
      <c r="B68" s="46"/>
      <c r="C68" s="47"/>
      <c r="D68" s="47"/>
      <c r="E68" s="47"/>
      <c r="F68" s="47"/>
      <c r="G68" s="47"/>
      <c r="H68" s="47"/>
      <c r="I68" s="134"/>
      <c r="J68" s="47"/>
      <c r="K68" s="47"/>
      <c r="L68" s="38"/>
    </row>
    <row r="72" spans="2:12" s="1" customFormat="1" ht="6.95" customHeight="1">
      <c r="B72" s="48"/>
      <c r="C72" s="49"/>
      <c r="D72" s="49"/>
      <c r="E72" s="49"/>
      <c r="F72" s="49"/>
      <c r="G72" s="49"/>
      <c r="H72" s="49"/>
      <c r="I72" s="137"/>
      <c r="J72" s="49"/>
      <c r="K72" s="49"/>
      <c r="L72" s="38"/>
    </row>
    <row r="73" spans="2:12" s="1" customFormat="1" ht="24.95" customHeight="1">
      <c r="B73" s="34"/>
      <c r="C73" s="23" t="s">
        <v>127</v>
      </c>
      <c r="D73" s="35"/>
      <c r="E73" s="35"/>
      <c r="F73" s="35"/>
      <c r="G73" s="35"/>
      <c r="H73" s="35"/>
      <c r="I73" s="112"/>
      <c r="J73" s="35"/>
      <c r="K73" s="35"/>
      <c r="L73" s="38"/>
    </row>
    <row r="74" spans="2:12" s="1" customFormat="1" ht="6.95" customHeight="1">
      <c r="B74" s="34"/>
      <c r="C74" s="35"/>
      <c r="D74" s="35"/>
      <c r="E74" s="35"/>
      <c r="F74" s="35"/>
      <c r="G74" s="35"/>
      <c r="H74" s="35"/>
      <c r="I74" s="112"/>
      <c r="J74" s="35"/>
      <c r="K74" s="35"/>
      <c r="L74" s="38"/>
    </row>
    <row r="75" spans="2:12" s="1" customFormat="1" ht="12" customHeight="1">
      <c r="B75" s="34"/>
      <c r="C75" s="29" t="s">
        <v>16</v>
      </c>
      <c r="D75" s="35"/>
      <c r="E75" s="35"/>
      <c r="F75" s="35"/>
      <c r="G75" s="35"/>
      <c r="H75" s="35"/>
      <c r="I75" s="112"/>
      <c r="J75" s="35"/>
      <c r="K75" s="35"/>
      <c r="L75" s="38"/>
    </row>
    <row r="76" spans="2:12" s="1" customFormat="1" ht="16.5" customHeight="1">
      <c r="B76" s="34"/>
      <c r="C76" s="35"/>
      <c r="D76" s="35"/>
      <c r="E76" s="377" t="str">
        <f>E7</f>
        <v>Revitalizace ploch hřbitova, oprava objektu přípravny</v>
      </c>
      <c r="F76" s="378"/>
      <c r="G76" s="378"/>
      <c r="H76" s="378"/>
      <c r="I76" s="112"/>
      <c r="J76" s="35"/>
      <c r="K76" s="35"/>
      <c r="L76" s="38"/>
    </row>
    <row r="77" spans="2:12" s="1" customFormat="1" ht="12" customHeight="1">
      <c r="B77" s="34"/>
      <c r="C77" s="29" t="s">
        <v>110</v>
      </c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6.5" customHeight="1">
      <c r="B78" s="34"/>
      <c r="C78" s="35"/>
      <c r="D78" s="35"/>
      <c r="E78" s="346" t="str">
        <f>E9</f>
        <v>001 - Vedlejší rozpočtové náklady</v>
      </c>
      <c r="F78" s="345"/>
      <c r="G78" s="345"/>
      <c r="H78" s="345"/>
      <c r="I78" s="112"/>
      <c r="J78" s="35"/>
      <c r="K78" s="35"/>
      <c r="L78" s="38"/>
    </row>
    <row r="79" spans="2:12" s="1" customFormat="1" ht="6.95" customHeight="1">
      <c r="B79" s="34"/>
      <c r="C79" s="35"/>
      <c r="D79" s="35"/>
      <c r="E79" s="35"/>
      <c r="F79" s="35"/>
      <c r="G79" s="35"/>
      <c r="H79" s="35"/>
      <c r="I79" s="112"/>
      <c r="J79" s="35"/>
      <c r="K79" s="35"/>
      <c r="L79" s="38"/>
    </row>
    <row r="80" spans="2:12" s="1" customFormat="1" ht="12" customHeight="1">
      <c r="B80" s="34"/>
      <c r="C80" s="29" t="s">
        <v>21</v>
      </c>
      <c r="D80" s="35"/>
      <c r="E80" s="35"/>
      <c r="F80" s="27" t="str">
        <f>F12</f>
        <v>Šenov u Nového Jičína</v>
      </c>
      <c r="G80" s="35"/>
      <c r="H80" s="35"/>
      <c r="I80" s="113" t="s">
        <v>23</v>
      </c>
      <c r="J80" s="55" t="str">
        <f>IF(J12="","",J12)</f>
        <v>4. 1. 2019</v>
      </c>
      <c r="K80" s="35"/>
      <c r="L80" s="38"/>
    </row>
    <row r="81" spans="2:65" s="1" customFormat="1" ht="6.95" customHeight="1">
      <c r="B81" s="34"/>
      <c r="C81" s="35"/>
      <c r="D81" s="35"/>
      <c r="E81" s="35"/>
      <c r="F81" s="35"/>
      <c r="G81" s="35"/>
      <c r="H81" s="35"/>
      <c r="I81" s="112"/>
      <c r="J81" s="35"/>
      <c r="K81" s="35"/>
      <c r="L81" s="38"/>
    </row>
    <row r="82" spans="2:65" s="1" customFormat="1" ht="13.7" customHeight="1">
      <c r="B82" s="34"/>
      <c r="C82" s="29" t="s">
        <v>25</v>
      </c>
      <c r="D82" s="35"/>
      <c r="E82" s="35"/>
      <c r="F82" s="27" t="str">
        <f>E15</f>
        <v>Obec Šenov u Nového Jičína</v>
      </c>
      <c r="G82" s="35"/>
      <c r="H82" s="35"/>
      <c r="I82" s="113" t="s">
        <v>33</v>
      </c>
      <c r="J82" s="32" t="str">
        <f>E21</f>
        <v>Ing. arch. Zdeněk Tupý</v>
      </c>
      <c r="K82" s="35"/>
      <c r="L82" s="38"/>
    </row>
    <row r="83" spans="2:65" s="1" customFormat="1" ht="13.7" customHeight="1">
      <c r="B83" s="34"/>
      <c r="C83" s="29" t="s">
        <v>31</v>
      </c>
      <c r="D83" s="35"/>
      <c r="E83" s="35"/>
      <c r="F83" s="27" t="str">
        <f>IF(E18="","",E18)</f>
        <v>Vyplň údaj</v>
      </c>
      <c r="G83" s="35"/>
      <c r="H83" s="35"/>
      <c r="I83" s="113" t="s">
        <v>37</v>
      </c>
      <c r="J83" s="32" t="str">
        <f>E24</f>
        <v xml:space="preserve"> </v>
      </c>
      <c r="K83" s="35"/>
      <c r="L83" s="38"/>
    </row>
    <row r="84" spans="2:65" s="1" customFormat="1" ht="10.3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65" s="10" customFormat="1" ht="29.25" customHeight="1">
      <c r="B85" s="156"/>
      <c r="C85" s="157" t="s">
        <v>128</v>
      </c>
      <c r="D85" s="158" t="s">
        <v>60</v>
      </c>
      <c r="E85" s="158" t="s">
        <v>56</v>
      </c>
      <c r="F85" s="158" t="s">
        <v>57</v>
      </c>
      <c r="G85" s="158" t="s">
        <v>129</v>
      </c>
      <c r="H85" s="158" t="s">
        <v>130</v>
      </c>
      <c r="I85" s="159" t="s">
        <v>131</v>
      </c>
      <c r="J85" s="158" t="s">
        <v>114</v>
      </c>
      <c r="K85" s="160" t="s">
        <v>132</v>
      </c>
      <c r="L85" s="161"/>
      <c r="M85" s="64" t="s">
        <v>19</v>
      </c>
      <c r="N85" s="65" t="s">
        <v>45</v>
      </c>
      <c r="O85" s="65" t="s">
        <v>133</v>
      </c>
      <c r="P85" s="65" t="s">
        <v>134</v>
      </c>
      <c r="Q85" s="65" t="s">
        <v>135</v>
      </c>
      <c r="R85" s="65" t="s">
        <v>136</v>
      </c>
      <c r="S85" s="65" t="s">
        <v>137</v>
      </c>
      <c r="T85" s="66" t="s">
        <v>138</v>
      </c>
    </row>
    <row r="86" spans="2:65" s="1" customFormat="1" ht="22.9" customHeight="1">
      <c r="B86" s="34"/>
      <c r="C86" s="71" t="s">
        <v>139</v>
      </c>
      <c r="D86" s="35"/>
      <c r="E86" s="35"/>
      <c r="F86" s="35"/>
      <c r="G86" s="35"/>
      <c r="H86" s="35"/>
      <c r="I86" s="112"/>
      <c r="J86" s="162">
        <f>BK86</f>
        <v>0</v>
      </c>
      <c r="K86" s="35"/>
      <c r="L86" s="38"/>
      <c r="M86" s="67"/>
      <c r="N86" s="68"/>
      <c r="O86" s="68"/>
      <c r="P86" s="163">
        <f>P87</f>
        <v>0</v>
      </c>
      <c r="Q86" s="68"/>
      <c r="R86" s="163">
        <f>R87</f>
        <v>0</v>
      </c>
      <c r="S86" s="68"/>
      <c r="T86" s="164">
        <f>T87</f>
        <v>0</v>
      </c>
      <c r="AT86" s="17" t="s">
        <v>74</v>
      </c>
      <c r="AU86" s="17" t="s">
        <v>115</v>
      </c>
      <c r="BK86" s="165">
        <f>BK87</f>
        <v>0</v>
      </c>
    </row>
    <row r="87" spans="2:65" s="11" customFormat="1" ht="25.9" customHeight="1">
      <c r="B87" s="166"/>
      <c r="C87" s="167"/>
      <c r="D87" s="168" t="s">
        <v>74</v>
      </c>
      <c r="E87" s="169" t="s">
        <v>274</v>
      </c>
      <c r="F87" s="169" t="s">
        <v>107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P88+P90+P92+P97+P99+P101</f>
        <v>0</v>
      </c>
      <c r="Q87" s="174"/>
      <c r="R87" s="175">
        <f>R88+R90+R92+R97+R99+R101</f>
        <v>0</v>
      </c>
      <c r="S87" s="174"/>
      <c r="T87" s="176">
        <f>T88+T90+T92+T97+T99+T101</f>
        <v>0</v>
      </c>
      <c r="AR87" s="177" t="s">
        <v>170</v>
      </c>
      <c r="AT87" s="178" t="s">
        <v>74</v>
      </c>
      <c r="AU87" s="178" t="s">
        <v>75</v>
      </c>
      <c r="AY87" s="177" t="s">
        <v>142</v>
      </c>
      <c r="BK87" s="179">
        <f>BK88+BK90+BK92+BK97+BK99+BK101</f>
        <v>0</v>
      </c>
    </row>
    <row r="88" spans="2:65" s="11" customFormat="1" ht="22.9" customHeight="1">
      <c r="B88" s="166"/>
      <c r="C88" s="167"/>
      <c r="D88" s="168" t="s">
        <v>74</v>
      </c>
      <c r="E88" s="180" t="s">
        <v>1495</v>
      </c>
      <c r="F88" s="180" t="s">
        <v>1496</v>
      </c>
      <c r="G88" s="167"/>
      <c r="H88" s="167"/>
      <c r="I88" s="170"/>
      <c r="J88" s="181">
        <f>BK88</f>
        <v>0</v>
      </c>
      <c r="K88" s="167"/>
      <c r="L88" s="172"/>
      <c r="M88" s="173"/>
      <c r="N88" s="174"/>
      <c r="O88" s="174"/>
      <c r="P88" s="175">
        <f>P89</f>
        <v>0</v>
      </c>
      <c r="Q88" s="174"/>
      <c r="R88" s="175">
        <f>R89</f>
        <v>0</v>
      </c>
      <c r="S88" s="174"/>
      <c r="T88" s="176">
        <f>T89</f>
        <v>0</v>
      </c>
      <c r="AR88" s="177" t="s">
        <v>170</v>
      </c>
      <c r="AT88" s="178" t="s">
        <v>74</v>
      </c>
      <c r="AU88" s="178" t="s">
        <v>83</v>
      </c>
      <c r="AY88" s="177" t="s">
        <v>142</v>
      </c>
      <c r="BK88" s="179">
        <f>BK89</f>
        <v>0</v>
      </c>
    </row>
    <row r="89" spans="2:65" s="1" customFormat="1" ht="16.5" customHeight="1">
      <c r="B89" s="34"/>
      <c r="C89" s="182" t="s">
        <v>83</v>
      </c>
      <c r="D89" s="182" t="s">
        <v>144</v>
      </c>
      <c r="E89" s="183" t="s">
        <v>1505</v>
      </c>
      <c r="F89" s="184" t="s">
        <v>1506</v>
      </c>
      <c r="G89" s="185" t="s">
        <v>289</v>
      </c>
      <c r="H89" s="186">
        <v>1</v>
      </c>
      <c r="I89" s="187"/>
      <c r="J89" s="188">
        <f>ROUND(I89*H89,2)</f>
        <v>0</v>
      </c>
      <c r="K89" s="184" t="s">
        <v>148</v>
      </c>
      <c r="L89" s="38"/>
      <c r="M89" s="189" t="s">
        <v>19</v>
      </c>
      <c r="N89" s="190" t="s">
        <v>46</v>
      </c>
      <c r="O89" s="60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17" t="s">
        <v>281</v>
      </c>
      <c r="AT89" s="17" t="s">
        <v>144</v>
      </c>
      <c r="AU89" s="17" t="s">
        <v>85</v>
      </c>
      <c r="AY89" s="17" t="s">
        <v>142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7" t="s">
        <v>83</v>
      </c>
      <c r="BK89" s="193">
        <f>ROUND(I89*H89,2)</f>
        <v>0</v>
      </c>
      <c r="BL89" s="17" t="s">
        <v>281</v>
      </c>
      <c r="BM89" s="17" t="s">
        <v>1507</v>
      </c>
    </row>
    <row r="90" spans="2:65" s="11" customFormat="1" ht="22.9" customHeight="1">
      <c r="B90" s="166"/>
      <c r="C90" s="167"/>
      <c r="D90" s="168" t="s">
        <v>74</v>
      </c>
      <c r="E90" s="180" t="s">
        <v>275</v>
      </c>
      <c r="F90" s="180" t="s">
        <v>276</v>
      </c>
      <c r="G90" s="167"/>
      <c r="H90" s="167"/>
      <c r="I90" s="170"/>
      <c r="J90" s="181">
        <f>BK90</f>
        <v>0</v>
      </c>
      <c r="K90" s="167"/>
      <c r="L90" s="172"/>
      <c r="M90" s="173"/>
      <c r="N90" s="174"/>
      <c r="O90" s="174"/>
      <c r="P90" s="175">
        <f>P91</f>
        <v>0</v>
      </c>
      <c r="Q90" s="174"/>
      <c r="R90" s="175">
        <f>R91</f>
        <v>0</v>
      </c>
      <c r="S90" s="174"/>
      <c r="T90" s="176">
        <f>T91</f>
        <v>0</v>
      </c>
      <c r="AR90" s="177" t="s">
        <v>170</v>
      </c>
      <c r="AT90" s="178" t="s">
        <v>74</v>
      </c>
      <c r="AU90" s="178" t="s">
        <v>83</v>
      </c>
      <c r="AY90" s="177" t="s">
        <v>142</v>
      </c>
      <c r="BK90" s="179">
        <f>BK91</f>
        <v>0</v>
      </c>
    </row>
    <row r="91" spans="2:65" s="1" customFormat="1" ht="16.5" customHeight="1">
      <c r="B91" s="34"/>
      <c r="C91" s="182" t="s">
        <v>85</v>
      </c>
      <c r="D91" s="182" t="s">
        <v>144</v>
      </c>
      <c r="E91" s="183" t="s">
        <v>1508</v>
      </c>
      <c r="F91" s="184" t="s">
        <v>276</v>
      </c>
      <c r="G91" s="185" t="s">
        <v>289</v>
      </c>
      <c r="H91" s="186">
        <v>1</v>
      </c>
      <c r="I91" s="187"/>
      <c r="J91" s="188">
        <f>ROUND(I91*H91,2)</f>
        <v>0</v>
      </c>
      <c r="K91" s="184" t="s">
        <v>148</v>
      </c>
      <c r="L91" s="38"/>
      <c r="M91" s="189" t="s">
        <v>19</v>
      </c>
      <c r="N91" s="190" t="s">
        <v>46</v>
      </c>
      <c r="O91" s="60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17" t="s">
        <v>281</v>
      </c>
      <c r="AT91" s="17" t="s">
        <v>144</v>
      </c>
      <c r="AU91" s="17" t="s">
        <v>85</v>
      </c>
      <c r="AY91" s="17" t="s">
        <v>142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17" t="s">
        <v>83</v>
      </c>
      <c r="BK91" s="193">
        <f>ROUND(I91*H91,2)</f>
        <v>0</v>
      </c>
      <c r="BL91" s="17" t="s">
        <v>281</v>
      </c>
      <c r="BM91" s="17" t="s">
        <v>1509</v>
      </c>
    </row>
    <row r="92" spans="2:65" s="11" customFormat="1" ht="22.9" customHeight="1">
      <c r="B92" s="166"/>
      <c r="C92" s="167"/>
      <c r="D92" s="168" t="s">
        <v>74</v>
      </c>
      <c r="E92" s="180" t="s">
        <v>284</v>
      </c>
      <c r="F92" s="180" t="s">
        <v>285</v>
      </c>
      <c r="G92" s="167"/>
      <c r="H92" s="167"/>
      <c r="I92" s="170"/>
      <c r="J92" s="181">
        <f>BK92</f>
        <v>0</v>
      </c>
      <c r="K92" s="167"/>
      <c r="L92" s="172"/>
      <c r="M92" s="173"/>
      <c r="N92" s="174"/>
      <c r="O92" s="174"/>
      <c r="P92" s="175">
        <f>SUM(P93:P96)</f>
        <v>0</v>
      </c>
      <c r="Q92" s="174"/>
      <c r="R92" s="175">
        <f>SUM(R93:R96)</f>
        <v>0</v>
      </c>
      <c r="S92" s="174"/>
      <c r="T92" s="176">
        <f>SUM(T93:T96)</f>
        <v>0</v>
      </c>
      <c r="AR92" s="177" t="s">
        <v>170</v>
      </c>
      <c r="AT92" s="178" t="s">
        <v>74</v>
      </c>
      <c r="AU92" s="178" t="s">
        <v>83</v>
      </c>
      <c r="AY92" s="177" t="s">
        <v>142</v>
      </c>
      <c r="BK92" s="179">
        <f>SUM(BK93:BK96)</f>
        <v>0</v>
      </c>
    </row>
    <row r="93" spans="2:65" s="1" customFormat="1" ht="16.5" customHeight="1">
      <c r="B93" s="34"/>
      <c r="C93" s="182" t="s">
        <v>158</v>
      </c>
      <c r="D93" s="182" t="s">
        <v>144</v>
      </c>
      <c r="E93" s="183" t="s">
        <v>1510</v>
      </c>
      <c r="F93" s="184" t="s">
        <v>285</v>
      </c>
      <c r="G93" s="185" t="s">
        <v>289</v>
      </c>
      <c r="H93" s="186">
        <v>1</v>
      </c>
      <c r="I93" s="187"/>
      <c r="J93" s="188">
        <f>ROUND(I93*H93,2)</f>
        <v>0</v>
      </c>
      <c r="K93" s="184" t="s">
        <v>148</v>
      </c>
      <c r="L93" s="38"/>
      <c r="M93" s="189" t="s">
        <v>19</v>
      </c>
      <c r="N93" s="190" t="s">
        <v>46</v>
      </c>
      <c r="O93" s="60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7" t="s">
        <v>281</v>
      </c>
      <c r="AT93" s="17" t="s">
        <v>144</v>
      </c>
      <c r="AU93" s="17" t="s">
        <v>85</v>
      </c>
      <c r="AY93" s="17" t="s">
        <v>142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7" t="s">
        <v>83</v>
      </c>
      <c r="BK93" s="193">
        <f>ROUND(I93*H93,2)</f>
        <v>0</v>
      </c>
      <c r="BL93" s="17" t="s">
        <v>281</v>
      </c>
      <c r="BM93" s="17" t="s">
        <v>1511</v>
      </c>
    </row>
    <row r="94" spans="2:65" s="1" customFormat="1" ht="16.5" customHeight="1">
      <c r="B94" s="34"/>
      <c r="C94" s="182" t="s">
        <v>149</v>
      </c>
      <c r="D94" s="182" t="s">
        <v>144</v>
      </c>
      <c r="E94" s="183" t="s">
        <v>1512</v>
      </c>
      <c r="F94" s="184" t="s">
        <v>1513</v>
      </c>
      <c r="G94" s="185" t="s">
        <v>289</v>
      </c>
      <c r="H94" s="186">
        <v>54</v>
      </c>
      <c r="I94" s="187"/>
      <c r="J94" s="188">
        <f>ROUND(I94*H94,2)</f>
        <v>0</v>
      </c>
      <c r="K94" s="184" t="s">
        <v>148</v>
      </c>
      <c r="L94" s="38"/>
      <c r="M94" s="189" t="s">
        <v>19</v>
      </c>
      <c r="N94" s="190" t="s">
        <v>46</v>
      </c>
      <c r="O94" s="60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17" t="s">
        <v>281</v>
      </c>
      <c r="AT94" s="17" t="s">
        <v>144</v>
      </c>
      <c r="AU94" s="17" t="s">
        <v>85</v>
      </c>
      <c r="AY94" s="17" t="s">
        <v>142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7" t="s">
        <v>83</v>
      </c>
      <c r="BK94" s="193">
        <f>ROUND(I94*H94,2)</f>
        <v>0</v>
      </c>
      <c r="BL94" s="17" t="s">
        <v>281</v>
      </c>
      <c r="BM94" s="17" t="s">
        <v>1514</v>
      </c>
    </row>
    <row r="95" spans="2:65" s="12" customFormat="1" ht="11.25">
      <c r="B95" s="194"/>
      <c r="C95" s="195"/>
      <c r="D95" s="196" t="s">
        <v>151</v>
      </c>
      <c r="E95" s="197" t="s">
        <v>19</v>
      </c>
      <c r="F95" s="198" t="s">
        <v>1515</v>
      </c>
      <c r="G95" s="195"/>
      <c r="H95" s="199">
        <v>54</v>
      </c>
      <c r="I95" s="200"/>
      <c r="J95" s="195"/>
      <c r="K95" s="195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151</v>
      </c>
      <c r="AU95" s="205" t="s">
        <v>85</v>
      </c>
      <c r="AV95" s="12" t="s">
        <v>85</v>
      </c>
      <c r="AW95" s="12" t="s">
        <v>36</v>
      </c>
      <c r="AX95" s="12" t="s">
        <v>83</v>
      </c>
      <c r="AY95" s="205" t="s">
        <v>142</v>
      </c>
    </row>
    <row r="96" spans="2:65" s="1" customFormat="1" ht="16.5" customHeight="1">
      <c r="B96" s="34"/>
      <c r="C96" s="182" t="s">
        <v>170</v>
      </c>
      <c r="D96" s="182" t="s">
        <v>144</v>
      </c>
      <c r="E96" s="183" t="s">
        <v>1516</v>
      </c>
      <c r="F96" s="184" t="s">
        <v>1517</v>
      </c>
      <c r="G96" s="185" t="s">
        <v>289</v>
      </c>
      <c r="H96" s="186">
        <v>1</v>
      </c>
      <c r="I96" s="187"/>
      <c r="J96" s="188">
        <f>ROUND(I96*H96,2)</f>
        <v>0</v>
      </c>
      <c r="K96" s="184" t="s">
        <v>148</v>
      </c>
      <c r="L96" s="38"/>
      <c r="M96" s="189" t="s">
        <v>19</v>
      </c>
      <c r="N96" s="190" t="s">
        <v>46</v>
      </c>
      <c r="O96" s="60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7" t="s">
        <v>281</v>
      </c>
      <c r="AT96" s="17" t="s">
        <v>144</v>
      </c>
      <c r="AU96" s="17" t="s">
        <v>85</v>
      </c>
      <c r="AY96" s="17" t="s">
        <v>142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7" t="s">
        <v>83</v>
      </c>
      <c r="BK96" s="193">
        <f>ROUND(I96*H96,2)</f>
        <v>0</v>
      </c>
      <c r="BL96" s="17" t="s">
        <v>281</v>
      </c>
      <c r="BM96" s="17" t="s">
        <v>1518</v>
      </c>
    </row>
    <row r="97" spans="2:65" s="11" customFormat="1" ht="22.9" customHeight="1">
      <c r="B97" s="166"/>
      <c r="C97" s="167"/>
      <c r="D97" s="168" t="s">
        <v>74</v>
      </c>
      <c r="E97" s="180" t="s">
        <v>1519</v>
      </c>
      <c r="F97" s="180" t="s">
        <v>1520</v>
      </c>
      <c r="G97" s="167"/>
      <c r="H97" s="167"/>
      <c r="I97" s="170"/>
      <c r="J97" s="181">
        <f>BK97</f>
        <v>0</v>
      </c>
      <c r="K97" s="167"/>
      <c r="L97" s="172"/>
      <c r="M97" s="173"/>
      <c r="N97" s="174"/>
      <c r="O97" s="174"/>
      <c r="P97" s="175">
        <f>P98</f>
        <v>0</v>
      </c>
      <c r="Q97" s="174"/>
      <c r="R97" s="175">
        <f>R98</f>
        <v>0</v>
      </c>
      <c r="S97" s="174"/>
      <c r="T97" s="176">
        <f>T98</f>
        <v>0</v>
      </c>
      <c r="AR97" s="177" t="s">
        <v>170</v>
      </c>
      <c r="AT97" s="178" t="s">
        <v>74</v>
      </c>
      <c r="AU97" s="178" t="s">
        <v>83</v>
      </c>
      <c r="AY97" s="177" t="s">
        <v>142</v>
      </c>
      <c r="BK97" s="179">
        <f>BK98</f>
        <v>0</v>
      </c>
    </row>
    <row r="98" spans="2:65" s="1" customFormat="1" ht="16.5" customHeight="1">
      <c r="B98" s="34"/>
      <c r="C98" s="182" t="s">
        <v>180</v>
      </c>
      <c r="D98" s="182" t="s">
        <v>144</v>
      </c>
      <c r="E98" s="183" t="s">
        <v>1521</v>
      </c>
      <c r="F98" s="184" t="s">
        <v>1522</v>
      </c>
      <c r="G98" s="185" t="s">
        <v>289</v>
      </c>
      <c r="H98" s="186">
        <v>1</v>
      </c>
      <c r="I98" s="187"/>
      <c r="J98" s="188">
        <f>ROUND(I98*H98,2)</f>
        <v>0</v>
      </c>
      <c r="K98" s="184" t="s">
        <v>148</v>
      </c>
      <c r="L98" s="38"/>
      <c r="M98" s="189" t="s">
        <v>19</v>
      </c>
      <c r="N98" s="190" t="s">
        <v>46</v>
      </c>
      <c r="O98" s="60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7" t="s">
        <v>281</v>
      </c>
      <c r="AT98" s="17" t="s">
        <v>144</v>
      </c>
      <c r="AU98" s="17" t="s">
        <v>85</v>
      </c>
      <c r="AY98" s="17" t="s">
        <v>142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7" t="s">
        <v>83</v>
      </c>
      <c r="BK98" s="193">
        <f>ROUND(I98*H98,2)</f>
        <v>0</v>
      </c>
      <c r="BL98" s="17" t="s">
        <v>281</v>
      </c>
      <c r="BM98" s="17" t="s">
        <v>1523</v>
      </c>
    </row>
    <row r="99" spans="2:65" s="11" customFormat="1" ht="22.9" customHeight="1">
      <c r="B99" s="166"/>
      <c r="C99" s="167"/>
      <c r="D99" s="168" t="s">
        <v>74</v>
      </c>
      <c r="E99" s="180" t="s">
        <v>1524</v>
      </c>
      <c r="F99" s="180" t="s">
        <v>1525</v>
      </c>
      <c r="G99" s="167"/>
      <c r="H99" s="167"/>
      <c r="I99" s="170"/>
      <c r="J99" s="181">
        <f>BK99</f>
        <v>0</v>
      </c>
      <c r="K99" s="167"/>
      <c r="L99" s="172"/>
      <c r="M99" s="173"/>
      <c r="N99" s="174"/>
      <c r="O99" s="174"/>
      <c r="P99" s="175">
        <f>P100</f>
        <v>0</v>
      </c>
      <c r="Q99" s="174"/>
      <c r="R99" s="175">
        <f>R100</f>
        <v>0</v>
      </c>
      <c r="S99" s="174"/>
      <c r="T99" s="176">
        <f>T100</f>
        <v>0</v>
      </c>
      <c r="AR99" s="177" t="s">
        <v>170</v>
      </c>
      <c r="AT99" s="178" t="s">
        <v>74</v>
      </c>
      <c r="AU99" s="178" t="s">
        <v>83</v>
      </c>
      <c r="AY99" s="177" t="s">
        <v>142</v>
      </c>
      <c r="BK99" s="179">
        <f>BK100</f>
        <v>0</v>
      </c>
    </row>
    <row r="100" spans="2:65" s="1" customFormat="1" ht="16.5" customHeight="1">
      <c r="B100" s="34"/>
      <c r="C100" s="182" t="s">
        <v>185</v>
      </c>
      <c r="D100" s="182" t="s">
        <v>144</v>
      </c>
      <c r="E100" s="183" t="s">
        <v>1526</v>
      </c>
      <c r="F100" s="184" t="s">
        <v>1527</v>
      </c>
      <c r="G100" s="185" t="s">
        <v>289</v>
      </c>
      <c r="H100" s="186">
        <v>1</v>
      </c>
      <c r="I100" s="187"/>
      <c r="J100" s="188">
        <f>ROUND(I100*H100,2)</f>
        <v>0</v>
      </c>
      <c r="K100" s="184" t="s">
        <v>148</v>
      </c>
      <c r="L100" s="38"/>
      <c r="M100" s="189" t="s">
        <v>19</v>
      </c>
      <c r="N100" s="190" t="s">
        <v>46</v>
      </c>
      <c r="O100" s="60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7" t="s">
        <v>281</v>
      </c>
      <c r="AT100" s="17" t="s">
        <v>144</v>
      </c>
      <c r="AU100" s="17" t="s">
        <v>85</v>
      </c>
      <c r="AY100" s="17" t="s">
        <v>142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7" t="s">
        <v>83</v>
      </c>
      <c r="BK100" s="193">
        <f>ROUND(I100*H100,2)</f>
        <v>0</v>
      </c>
      <c r="BL100" s="17" t="s">
        <v>281</v>
      </c>
      <c r="BM100" s="17" t="s">
        <v>1528</v>
      </c>
    </row>
    <row r="101" spans="2:65" s="11" customFormat="1" ht="22.9" customHeight="1">
      <c r="B101" s="166"/>
      <c r="C101" s="167"/>
      <c r="D101" s="168" t="s">
        <v>74</v>
      </c>
      <c r="E101" s="180" t="s">
        <v>1529</v>
      </c>
      <c r="F101" s="180" t="s">
        <v>1530</v>
      </c>
      <c r="G101" s="167"/>
      <c r="H101" s="167"/>
      <c r="I101" s="170"/>
      <c r="J101" s="181">
        <f>BK101</f>
        <v>0</v>
      </c>
      <c r="K101" s="167"/>
      <c r="L101" s="172"/>
      <c r="M101" s="173"/>
      <c r="N101" s="174"/>
      <c r="O101" s="174"/>
      <c r="P101" s="175">
        <f>P102</f>
        <v>0</v>
      </c>
      <c r="Q101" s="174"/>
      <c r="R101" s="175">
        <f>R102</f>
        <v>0</v>
      </c>
      <c r="S101" s="174"/>
      <c r="T101" s="176">
        <f>T102</f>
        <v>0</v>
      </c>
      <c r="AR101" s="177" t="s">
        <v>170</v>
      </c>
      <c r="AT101" s="178" t="s">
        <v>74</v>
      </c>
      <c r="AU101" s="178" t="s">
        <v>83</v>
      </c>
      <c r="AY101" s="177" t="s">
        <v>142</v>
      </c>
      <c r="BK101" s="179">
        <f>BK102</f>
        <v>0</v>
      </c>
    </row>
    <row r="102" spans="2:65" s="1" customFormat="1" ht="16.5" customHeight="1">
      <c r="B102" s="34"/>
      <c r="C102" s="182" t="s">
        <v>190</v>
      </c>
      <c r="D102" s="182" t="s">
        <v>144</v>
      </c>
      <c r="E102" s="183" t="s">
        <v>1531</v>
      </c>
      <c r="F102" s="184" t="s">
        <v>1530</v>
      </c>
      <c r="G102" s="185" t="s">
        <v>289</v>
      </c>
      <c r="H102" s="186">
        <v>1</v>
      </c>
      <c r="I102" s="187"/>
      <c r="J102" s="188">
        <f>ROUND(I102*H102,2)</f>
        <v>0</v>
      </c>
      <c r="K102" s="184" t="s">
        <v>148</v>
      </c>
      <c r="L102" s="38"/>
      <c r="M102" s="227" t="s">
        <v>19</v>
      </c>
      <c r="N102" s="228" t="s">
        <v>46</v>
      </c>
      <c r="O102" s="229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17" t="s">
        <v>281</v>
      </c>
      <c r="AT102" s="17" t="s">
        <v>144</v>
      </c>
      <c r="AU102" s="17" t="s">
        <v>85</v>
      </c>
      <c r="AY102" s="17" t="s">
        <v>142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7" t="s">
        <v>83</v>
      </c>
      <c r="BK102" s="193">
        <f>ROUND(I102*H102,2)</f>
        <v>0</v>
      </c>
      <c r="BL102" s="17" t="s">
        <v>281</v>
      </c>
      <c r="BM102" s="17" t="s">
        <v>1532</v>
      </c>
    </row>
    <row r="103" spans="2:65" s="1" customFormat="1" ht="6.95" customHeight="1">
      <c r="B103" s="46"/>
      <c r="C103" s="47"/>
      <c r="D103" s="47"/>
      <c r="E103" s="47"/>
      <c r="F103" s="47"/>
      <c r="G103" s="47"/>
      <c r="H103" s="47"/>
      <c r="I103" s="134"/>
      <c r="J103" s="47"/>
      <c r="K103" s="47"/>
      <c r="L103" s="38"/>
    </row>
  </sheetData>
  <sheetProtection algorithmName="SHA-512" hashValue="D8Amq6ICLNFDix3CuA6FpoeAXC6O5+2QY4oid2gz5wVx6qoXyEX+em9XXLe7KbodSjPOQePE6S5Pb0jnEHxCBw==" saltValue="aAyoeDxYEq2NraCAarURLh2WcSp0dgxkE2rurUeEHPuDQT3U7r8FVCZISWoCZkqPgWDon9xM2ec6mNLUzYz3Lw==" spinCount="100000" sheet="1" objects="1" scenarios="1" formatColumns="0" formatRows="0" autoFilter="0"/>
  <autoFilter ref="C85:K10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19</vt:i4>
      </vt:variant>
    </vt:vector>
  </HeadingPairs>
  <TitlesOfParts>
    <vt:vector size="29" baseType="lpstr">
      <vt:lpstr>Rekapitulace stavby</vt:lpstr>
      <vt:lpstr>SO 01 - Přípravné a boura...</vt:lpstr>
      <vt:lpstr>SO 02 - Budova přípravny</vt:lpstr>
      <vt:lpstr>01 - Vodovodní přípojka d...</vt:lpstr>
      <vt:lpstr>02 - Elektroinstalace, hr...</vt:lpstr>
      <vt:lpstr>03 - Vytápění</vt:lpstr>
      <vt:lpstr>SO 03 - Doplnění obvodové...</vt:lpstr>
      <vt:lpstr>SO 04 - Zpevněné plochy</vt:lpstr>
      <vt:lpstr>001 - Vedlejší rozpočtové...</vt:lpstr>
      <vt:lpstr>Pokyny pro vyplnění</vt:lpstr>
      <vt:lpstr>'001 - Vedlejší rozpočtové...'!Názvy_tisku</vt:lpstr>
      <vt:lpstr>'01 - Vodovodní přípojka d...'!Názvy_tisku</vt:lpstr>
      <vt:lpstr>'02 - Elektroinstalace, hr...'!Názvy_tisku</vt:lpstr>
      <vt:lpstr>'03 - Vytápění'!Názvy_tisku</vt:lpstr>
      <vt:lpstr>'Rekapitulace stavby'!Názvy_tisku</vt:lpstr>
      <vt:lpstr>'SO 01 - Přípravné a boura...'!Názvy_tisku</vt:lpstr>
      <vt:lpstr>'SO 02 - Budova přípravny'!Názvy_tisku</vt:lpstr>
      <vt:lpstr>'SO 03 - Doplnění obvodové...'!Názvy_tisku</vt:lpstr>
      <vt:lpstr>'SO 04 - Zpevněné plochy'!Názvy_tisku</vt:lpstr>
      <vt:lpstr>'001 - Vedlejší rozpočtové...'!Oblast_tisku</vt:lpstr>
      <vt:lpstr>'01 - Vodovodní přípojka d...'!Oblast_tisku</vt:lpstr>
      <vt:lpstr>'02 - Elektroinstalace, hr...'!Oblast_tisku</vt:lpstr>
      <vt:lpstr>'03 - Vytápění'!Oblast_tisku</vt:lpstr>
      <vt:lpstr>'Pokyny pro vyplnění'!Oblast_tisku</vt:lpstr>
      <vt:lpstr>'Rekapitulace stavby'!Oblast_tisku</vt:lpstr>
      <vt:lpstr>'SO 01 - Přípravné a boura...'!Oblast_tisku</vt:lpstr>
      <vt:lpstr>'SO 02 - Budova přípravny'!Oblast_tisku</vt:lpstr>
      <vt:lpstr>'SO 03 - Doplnění obvodové...'!Oblast_tisku</vt:lpstr>
      <vt:lpstr>'SO 04 - Zpevněné plochy'!Oblast_tisku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Kudelka Mario</dc:creator>
  <cp:lastModifiedBy>Kudělka Mario</cp:lastModifiedBy>
  <dcterms:created xsi:type="dcterms:W3CDTF">2019-03-13T15:32:58Z</dcterms:created>
  <dcterms:modified xsi:type="dcterms:W3CDTF">2019-03-13T15:33:33Z</dcterms:modified>
</cp:coreProperties>
</file>